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2\TERCER TRIMESTRE\Excel\"/>
    </mc:Choice>
  </mc:AlternateContent>
  <xr:revisionPtr revIDLastSave="0" documentId="13_ncr:1_{B98F13F2-058B-41A9-941A-F6C456FB1B22}" xr6:coauthVersionLast="47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730" windowHeight="11160" activeTab="5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externalReferences>
    <externalReference r:id="rId32"/>
  </externalReference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9" l="1"/>
  <c r="C44" i="8"/>
  <c r="D44" i="8"/>
  <c r="E44" i="8"/>
  <c r="E43" i="8" s="1"/>
  <c r="F44" i="8"/>
  <c r="F43" i="8" s="1"/>
  <c r="T35" i="26" s="1"/>
  <c r="B44" i="8"/>
  <c r="B43" i="8"/>
  <c r="G67" i="6"/>
  <c r="G68" i="6"/>
  <c r="G69" i="6"/>
  <c r="G70" i="6"/>
  <c r="G63" i="6"/>
  <c r="G64" i="6"/>
  <c r="U57" i="24" s="1"/>
  <c r="G65" i="6"/>
  <c r="G66" i="6"/>
  <c r="U59" i="24" s="1"/>
  <c r="F85" i="6"/>
  <c r="E85" i="6"/>
  <c r="D85" i="6"/>
  <c r="C85" i="6"/>
  <c r="B85" i="6"/>
  <c r="F64" i="1"/>
  <c r="C137" i="6"/>
  <c r="D137" i="6"/>
  <c r="R129" i="24" s="1"/>
  <c r="E137" i="6"/>
  <c r="F137" i="6"/>
  <c r="B137" i="6"/>
  <c r="C62" i="6"/>
  <c r="Q55" i="24" s="1"/>
  <c r="D62" i="6"/>
  <c r="R55" i="24" s="1"/>
  <c r="E62" i="6"/>
  <c r="F62" i="6"/>
  <c r="B62" i="6"/>
  <c r="P55" i="24" s="1"/>
  <c r="B8" i="10"/>
  <c r="P2" i="28" s="1"/>
  <c r="C6" i="23"/>
  <c r="C7" i="23" s="1"/>
  <c r="B9" i="1"/>
  <c r="P4" i="15" s="1"/>
  <c r="H25" i="23"/>
  <c r="G25" i="23"/>
  <c r="F25" i="23"/>
  <c r="E25" i="23"/>
  <c r="D25" i="23"/>
  <c r="G30" i="9"/>
  <c r="G28" i="9" s="1"/>
  <c r="U20" i="27" s="1"/>
  <c r="G31" i="9"/>
  <c r="G29" i="9"/>
  <c r="G26" i="9"/>
  <c r="G25" i="9"/>
  <c r="G23" i="9"/>
  <c r="G19" i="9"/>
  <c r="G18" i="9"/>
  <c r="U11" i="27" s="1"/>
  <c r="G17" i="9"/>
  <c r="G14" i="9"/>
  <c r="G15" i="9"/>
  <c r="U8" i="27" s="1"/>
  <c r="G13" i="9"/>
  <c r="G11" i="9"/>
  <c r="G10" i="9"/>
  <c r="G73" i="8"/>
  <c r="G74" i="8"/>
  <c r="G75" i="8"/>
  <c r="G72" i="8"/>
  <c r="G63" i="8"/>
  <c r="G64" i="8"/>
  <c r="U56" i="26" s="1"/>
  <c r="G65" i="8"/>
  <c r="G66" i="8"/>
  <c r="G67" i="8"/>
  <c r="G68" i="8"/>
  <c r="G69" i="8"/>
  <c r="U61" i="26" s="1"/>
  <c r="G70" i="8"/>
  <c r="U62" i="26" s="1"/>
  <c r="G62" i="8"/>
  <c r="G55" i="8"/>
  <c r="G56" i="8"/>
  <c r="G57" i="8"/>
  <c r="G58" i="8"/>
  <c r="G59" i="8"/>
  <c r="G60" i="8"/>
  <c r="G54" i="8"/>
  <c r="G46" i="8"/>
  <c r="G47" i="8"/>
  <c r="G48" i="8"/>
  <c r="U40" i="26" s="1"/>
  <c r="G49" i="8"/>
  <c r="U41" i="26" s="1"/>
  <c r="G50" i="8"/>
  <c r="U42" i="26" s="1"/>
  <c r="G52" i="8"/>
  <c r="G45" i="8"/>
  <c r="G44" i="8" s="1"/>
  <c r="G39" i="8"/>
  <c r="G40" i="8"/>
  <c r="G41" i="8"/>
  <c r="G38" i="8"/>
  <c r="G37" i="8" s="1"/>
  <c r="U30" i="26" s="1"/>
  <c r="G11" i="8"/>
  <c r="G12" i="8"/>
  <c r="G13" i="8"/>
  <c r="G14" i="8"/>
  <c r="G15" i="8"/>
  <c r="G16" i="8"/>
  <c r="G17" i="8"/>
  <c r="G18" i="8"/>
  <c r="U11" i="26" s="1"/>
  <c r="G20" i="8"/>
  <c r="G21" i="8"/>
  <c r="G22" i="8"/>
  <c r="G23" i="8"/>
  <c r="U16" i="26" s="1"/>
  <c r="G24" i="8"/>
  <c r="G25" i="8"/>
  <c r="G26" i="8"/>
  <c r="U19" i="26" s="1"/>
  <c r="G28" i="8"/>
  <c r="G29" i="8"/>
  <c r="G30" i="8"/>
  <c r="G31" i="8"/>
  <c r="U24" i="26" s="1"/>
  <c r="G32" i="8"/>
  <c r="G33" i="8"/>
  <c r="U26" i="26" s="1"/>
  <c r="G34" i="8"/>
  <c r="U27" i="26" s="1"/>
  <c r="G35" i="8"/>
  <c r="G36" i="8"/>
  <c r="U29" i="26" s="1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P31" i="24" s="1"/>
  <c r="B48" i="6"/>
  <c r="B58" i="6"/>
  <c r="B71" i="6"/>
  <c r="B75" i="6"/>
  <c r="P68" i="24" s="1"/>
  <c r="G152" i="6"/>
  <c r="G153" i="6"/>
  <c r="G154" i="6"/>
  <c r="G155" i="6"/>
  <c r="U147" i="24" s="1"/>
  <c r="G156" i="6"/>
  <c r="G157" i="6"/>
  <c r="U149" i="24" s="1"/>
  <c r="G151" i="6"/>
  <c r="G148" i="6"/>
  <c r="U140" i="24" s="1"/>
  <c r="G149" i="6"/>
  <c r="G147" i="6"/>
  <c r="G146" i="6" s="1"/>
  <c r="U138" i="24" s="1"/>
  <c r="G139" i="6"/>
  <c r="U131" i="24" s="1"/>
  <c r="G140" i="6"/>
  <c r="G141" i="6"/>
  <c r="U133" i="24" s="1"/>
  <c r="G142" i="6"/>
  <c r="G143" i="6"/>
  <c r="G144" i="6"/>
  <c r="U136" i="24" s="1"/>
  <c r="G145" i="6"/>
  <c r="G138" i="6"/>
  <c r="G135" i="6"/>
  <c r="G136" i="6"/>
  <c r="U128" i="24" s="1"/>
  <c r="G134" i="6"/>
  <c r="U126" i="24" s="1"/>
  <c r="G125" i="6"/>
  <c r="G126" i="6"/>
  <c r="G127" i="6"/>
  <c r="U119" i="24" s="1"/>
  <c r="G128" i="6"/>
  <c r="G129" i="6"/>
  <c r="G130" i="6"/>
  <c r="U122" i="24" s="1"/>
  <c r="G131" i="6"/>
  <c r="G132" i="6"/>
  <c r="G124" i="6"/>
  <c r="G115" i="6"/>
  <c r="G116" i="6"/>
  <c r="G113" i="6" s="1"/>
  <c r="U105" i="24" s="1"/>
  <c r="G117" i="6"/>
  <c r="G118" i="6"/>
  <c r="G119" i="6"/>
  <c r="U111" i="24" s="1"/>
  <c r="G120" i="6"/>
  <c r="U112" i="24" s="1"/>
  <c r="G121" i="6"/>
  <c r="G122" i="6"/>
  <c r="U114" i="24" s="1"/>
  <c r="G114" i="6"/>
  <c r="G105" i="6"/>
  <c r="U97" i="24" s="1"/>
  <c r="G106" i="6"/>
  <c r="G107" i="6"/>
  <c r="U99" i="24" s="1"/>
  <c r="G108" i="6"/>
  <c r="G109" i="6"/>
  <c r="G110" i="6"/>
  <c r="U102" i="24" s="1"/>
  <c r="G111" i="6"/>
  <c r="G112" i="6"/>
  <c r="G104" i="6"/>
  <c r="U96" i="24" s="1"/>
  <c r="G95" i="6"/>
  <c r="G96" i="6"/>
  <c r="U88" i="24" s="1"/>
  <c r="G97" i="6"/>
  <c r="G98" i="6"/>
  <c r="U90" i="24" s="1"/>
  <c r="G99" i="6"/>
  <c r="U91" i="24" s="1"/>
  <c r="G100" i="6"/>
  <c r="U92" i="24" s="1"/>
  <c r="G101" i="6"/>
  <c r="G102" i="6"/>
  <c r="U94" i="24" s="1"/>
  <c r="G94" i="6"/>
  <c r="U86" i="24" s="1"/>
  <c r="G87" i="6"/>
  <c r="U79" i="24" s="1"/>
  <c r="G88" i="6"/>
  <c r="G89" i="6"/>
  <c r="U81" i="24" s="1"/>
  <c r="G90" i="6"/>
  <c r="G91" i="6"/>
  <c r="G92" i="6"/>
  <c r="G86" i="6"/>
  <c r="U78" i="24" s="1"/>
  <c r="G60" i="6"/>
  <c r="G61" i="6"/>
  <c r="G59" i="6"/>
  <c r="G50" i="6"/>
  <c r="G51" i="6"/>
  <c r="G52" i="6"/>
  <c r="G53" i="6"/>
  <c r="G54" i="6"/>
  <c r="U47" i="24" s="1"/>
  <c r="G55" i="6"/>
  <c r="G56" i="6"/>
  <c r="G57" i="6"/>
  <c r="G49" i="6"/>
  <c r="G40" i="6"/>
  <c r="G41" i="6"/>
  <c r="G38" i="6" s="1"/>
  <c r="U31" i="24" s="1"/>
  <c r="G42" i="6"/>
  <c r="G43" i="6"/>
  <c r="U36" i="24" s="1"/>
  <c r="G44" i="6"/>
  <c r="U37" i="24" s="1"/>
  <c r="G45" i="6"/>
  <c r="G46" i="6"/>
  <c r="G47" i="6"/>
  <c r="U40" i="24" s="1"/>
  <c r="G39" i="6"/>
  <c r="G30" i="6"/>
  <c r="G31" i="6"/>
  <c r="G32" i="6"/>
  <c r="G33" i="6"/>
  <c r="U26" i="24" s="1"/>
  <c r="G34" i="6"/>
  <c r="G35" i="6"/>
  <c r="G36" i="6"/>
  <c r="U29" i="24" s="1"/>
  <c r="G37" i="6"/>
  <c r="G29" i="6"/>
  <c r="G20" i="6"/>
  <c r="G21" i="6"/>
  <c r="G22" i="6"/>
  <c r="U15" i="24" s="1"/>
  <c r="G23" i="6"/>
  <c r="U16" i="24" s="1"/>
  <c r="G24" i="6"/>
  <c r="G25" i="6"/>
  <c r="G26" i="6"/>
  <c r="G27" i="6"/>
  <c r="G19" i="6"/>
  <c r="G11" i="6"/>
  <c r="B7" i="13"/>
  <c r="G12" i="6"/>
  <c r="G13" i="6"/>
  <c r="G14" i="6"/>
  <c r="U7" i="24" s="1"/>
  <c r="G15" i="6"/>
  <c r="G16" i="6"/>
  <c r="G17" i="6"/>
  <c r="G10" i="6"/>
  <c r="U19" i="20"/>
  <c r="U27" i="20"/>
  <c r="G37" i="5"/>
  <c r="U31" i="20" s="1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/>
  <c r="E18" i="13"/>
  <c r="S12" i="3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D7" i="13"/>
  <c r="D29" i="13" s="1"/>
  <c r="R22" i="31" s="1"/>
  <c r="E7" i="13"/>
  <c r="E29" i="13" s="1"/>
  <c r="S22" i="31" s="1"/>
  <c r="F7" i="13"/>
  <c r="T2" i="31" s="1"/>
  <c r="G7" i="13"/>
  <c r="U2" i="31" s="1"/>
  <c r="Q2" i="31"/>
  <c r="S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/>
  <c r="D21" i="12"/>
  <c r="R15" i="30" s="1"/>
  <c r="E21" i="12"/>
  <c r="S15" i="30" s="1"/>
  <c r="F21" i="12"/>
  <c r="T15" i="30" s="1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/>
  <c r="D28" i="12"/>
  <c r="R21" i="30"/>
  <c r="E28" i="12"/>
  <c r="S21" i="30" s="1"/>
  <c r="F28" i="12"/>
  <c r="T21" i="30" s="1"/>
  <c r="G28" i="12"/>
  <c r="U21" i="30"/>
  <c r="P22" i="30"/>
  <c r="Q22" i="30"/>
  <c r="R22" i="30"/>
  <c r="S22" i="30"/>
  <c r="T22" i="30"/>
  <c r="U22" i="30"/>
  <c r="B7" i="12"/>
  <c r="P2" i="30" s="1"/>
  <c r="C7" i="12"/>
  <c r="Q2" i="30" s="1"/>
  <c r="D7" i="12"/>
  <c r="R2" i="30" s="1"/>
  <c r="E7" i="12"/>
  <c r="F7" i="12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/>
  <c r="D36" i="12"/>
  <c r="R27" i="30" s="1"/>
  <c r="E36" i="12"/>
  <c r="S27" i="30" s="1"/>
  <c r="F36" i="12"/>
  <c r="T27" i="30" s="1"/>
  <c r="G36" i="12"/>
  <c r="U27" i="30" s="1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/>
  <c r="D19" i="11"/>
  <c r="R12" i="29"/>
  <c r="E19" i="11"/>
  <c r="S12" i="29"/>
  <c r="F19" i="11"/>
  <c r="T12" i="29" s="1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P2" i="29" s="1"/>
  <c r="C8" i="11"/>
  <c r="C30" i="11" s="1"/>
  <c r="Q22" i="29" s="1"/>
  <c r="D8" i="11"/>
  <c r="R2" i="29" s="1"/>
  <c r="D30" i="11"/>
  <c r="R22" i="29" s="1"/>
  <c r="E8" i="11"/>
  <c r="E30" i="11"/>
  <c r="S22" i="29" s="1"/>
  <c r="F8" i="11"/>
  <c r="G8" i="11"/>
  <c r="S2" i="29"/>
  <c r="T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R2" i="28" s="1"/>
  <c r="E8" i="10"/>
  <c r="F8" i="10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E22" i="10"/>
  <c r="S15" i="28"/>
  <c r="F22" i="10"/>
  <c r="T15" i="28" s="1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/>
  <c r="E29" i="10"/>
  <c r="S21" i="28" s="1"/>
  <c r="F29" i="10"/>
  <c r="T21" i="28" s="1"/>
  <c r="G29" i="10"/>
  <c r="U21" i="28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9" i="9" s="1"/>
  <c r="Q2" i="27" s="1"/>
  <c r="C16" i="9"/>
  <c r="Q9" i="27" s="1"/>
  <c r="D12" i="9"/>
  <c r="R5" i="27" s="1"/>
  <c r="D16" i="9"/>
  <c r="D9" i="9"/>
  <c r="R2" i="27" s="1"/>
  <c r="E12" i="9"/>
  <c r="E16" i="9"/>
  <c r="S9" i="27" s="1"/>
  <c r="F12" i="9"/>
  <c r="F16" i="9"/>
  <c r="F9" i="9" s="1"/>
  <c r="T2" i="27" s="1"/>
  <c r="Q3" i="27"/>
  <c r="R3" i="27"/>
  <c r="S3" i="27"/>
  <c r="T3" i="27"/>
  <c r="U3" i="27"/>
  <c r="Q4" i="27"/>
  <c r="R4" i="27"/>
  <c r="S4" i="27"/>
  <c r="T4" i="27"/>
  <c r="U4" i="27"/>
  <c r="Q5" i="27"/>
  <c r="S5" i="27"/>
  <c r="T5" i="27"/>
  <c r="Q6" i="27"/>
  <c r="R6" i="27"/>
  <c r="S6" i="27"/>
  <c r="T6" i="27"/>
  <c r="U6" i="27"/>
  <c r="Q7" i="27"/>
  <c r="R7" i="27"/>
  <c r="S7" i="27"/>
  <c r="T7" i="27"/>
  <c r="Q8" i="27"/>
  <c r="R8" i="27"/>
  <c r="S8" i="27"/>
  <c r="T8" i="27"/>
  <c r="R9" i="27"/>
  <c r="Q10" i="27"/>
  <c r="R10" i="27"/>
  <c r="S10" i="27"/>
  <c r="T10" i="27"/>
  <c r="U10" i="27"/>
  <c r="Q11" i="27"/>
  <c r="R11" i="27"/>
  <c r="S11" i="27"/>
  <c r="T11" i="27"/>
  <c r="Q12" i="27"/>
  <c r="R12" i="27"/>
  <c r="S12" i="27"/>
  <c r="T12" i="27"/>
  <c r="U12" i="27"/>
  <c r="C24" i="9"/>
  <c r="C28" i="9"/>
  <c r="D24" i="9"/>
  <c r="D28" i="9"/>
  <c r="R20" i="27" s="1"/>
  <c r="E24" i="9"/>
  <c r="E21" i="9" s="1"/>
  <c r="S13" i="27" s="1"/>
  <c r="E28" i="9"/>
  <c r="F24" i="9"/>
  <c r="F28" i="9"/>
  <c r="Q14" i="27"/>
  <c r="R14" i="27"/>
  <c r="S14" i="27"/>
  <c r="T14" i="27"/>
  <c r="U14" i="27"/>
  <c r="Q15" i="27"/>
  <c r="R15" i="27"/>
  <c r="S15" i="27"/>
  <c r="T15" i="27"/>
  <c r="U15" i="27"/>
  <c r="Q16" i="27"/>
  <c r="S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S20" i="27"/>
  <c r="T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P9" i="27" s="1"/>
  <c r="P10" i="27"/>
  <c r="P11" i="27"/>
  <c r="P12" i="27"/>
  <c r="B24" i="9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Q3" i="26" s="1"/>
  <c r="C19" i="8"/>
  <c r="C27" i="8"/>
  <c r="Q20" i="26" s="1"/>
  <c r="C37" i="8"/>
  <c r="Q30" i="26" s="1"/>
  <c r="D10" i="8"/>
  <c r="D19" i="8"/>
  <c r="R12" i="26" s="1"/>
  <c r="D27" i="8"/>
  <c r="R20" i="26" s="1"/>
  <c r="D37" i="8"/>
  <c r="E10" i="8"/>
  <c r="E19" i="8"/>
  <c r="S12" i="26" s="1"/>
  <c r="E27" i="8"/>
  <c r="E37" i="8"/>
  <c r="S30" i="26" s="1"/>
  <c r="F10" i="8"/>
  <c r="F19" i="8"/>
  <c r="T12" i="26" s="1"/>
  <c r="F27" i="8"/>
  <c r="T20" i="26" s="1"/>
  <c r="F37" i="8"/>
  <c r="R3" i="26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S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R30" i="26"/>
  <c r="T30" i="26"/>
  <c r="Q31" i="26"/>
  <c r="R31" i="26"/>
  <c r="S31" i="26"/>
  <c r="T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53" i="8"/>
  <c r="C61" i="8"/>
  <c r="Q53" i="26" s="1"/>
  <c r="C71" i="8"/>
  <c r="D53" i="8"/>
  <c r="D61" i="8"/>
  <c r="R53" i="26" s="1"/>
  <c r="D71" i="8"/>
  <c r="E53" i="8"/>
  <c r="E61" i="8"/>
  <c r="S53" i="26" s="1"/>
  <c r="E71" i="8"/>
  <c r="S63" i="26" s="1"/>
  <c r="F53" i="8"/>
  <c r="F61" i="8"/>
  <c r="F71" i="8"/>
  <c r="T63" i="26" s="1"/>
  <c r="R36" i="26"/>
  <c r="S36" i="26"/>
  <c r="T36" i="26"/>
  <c r="Q37" i="26"/>
  <c r="R37" i="26"/>
  <c r="S37" i="26"/>
  <c r="T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Q41" i="26"/>
  <c r="R41" i="26"/>
  <c r="S41" i="26"/>
  <c r="T41" i="26"/>
  <c r="Q42" i="26"/>
  <c r="R42" i="26"/>
  <c r="S42" i="26"/>
  <c r="T42" i="26"/>
  <c r="Q43" i="26"/>
  <c r="R43" i="26"/>
  <c r="S43" i="26"/>
  <c r="T43" i="26"/>
  <c r="U43" i="26"/>
  <c r="Q44" i="26"/>
  <c r="R44" i="26"/>
  <c r="S44" i="26"/>
  <c r="T44" i="26"/>
  <c r="U44" i="26"/>
  <c r="Q45" i="26"/>
  <c r="S45" i="26"/>
  <c r="T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T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Q57" i="26"/>
  <c r="R57" i="26"/>
  <c r="S57" i="26"/>
  <c r="T57" i="26"/>
  <c r="U57" i="26"/>
  <c r="Q58" i="26"/>
  <c r="R58" i="26"/>
  <c r="S58" i="26"/>
  <c r="T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Q62" i="26"/>
  <c r="R62" i="26"/>
  <c r="S62" i="26"/>
  <c r="T62" i="26"/>
  <c r="Q63" i="26"/>
  <c r="R63" i="26"/>
  <c r="Q64" i="26"/>
  <c r="R64" i="26"/>
  <c r="S64" i="26"/>
  <c r="T64" i="26"/>
  <c r="U64" i="26"/>
  <c r="Q65" i="26"/>
  <c r="R65" i="26"/>
  <c r="S65" i="26"/>
  <c r="T65" i="26"/>
  <c r="Q66" i="26"/>
  <c r="R66" i="26"/>
  <c r="S66" i="26"/>
  <c r="T66" i="26"/>
  <c r="U66" i="26"/>
  <c r="Q67" i="26"/>
  <c r="R67" i="26"/>
  <c r="S67" i="26"/>
  <c r="T67" i="26"/>
  <c r="U67" i="26"/>
  <c r="B53" i="8"/>
  <c r="P45" i="26" s="1"/>
  <c r="B61" i="8"/>
  <c r="P53" i="26" s="1"/>
  <c r="B71" i="8"/>
  <c r="B10" i="8"/>
  <c r="P3" i="26" s="1"/>
  <c r="B19" i="8"/>
  <c r="P12" i="26" s="1"/>
  <c r="B27" i="8"/>
  <c r="B37" i="8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F9" i="7"/>
  <c r="F19" i="7"/>
  <c r="F29" i="7" s="1"/>
  <c r="T4" i="25" s="1"/>
  <c r="E9" i="7"/>
  <c r="E19" i="7"/>
  <c r="S3" i="25" s="1"/>
  <c r="D9" i="7"/>
  <c r="D19" i="7"/>
  <c r="R3" i="25" s="1"/>
  <c r="C9" i="7"/>
  <c r="Q2" i="25" s="1"/>
  <c r="C19" i="7"/>
  <c r="B9" i="7"/>
  <c r="B19" i="7"/>
  <c r="P3" i="25" s="1"/>
  <c r="Q3" i="25"/>
  <c r="A3" i="25"/>
  <c r="A4" i="25"/>
  <c r="A2" i="25"/>
  <c r="A87" i="24"/>
  <c r="C93" i="6"/>
  <c r="C103" i="6"/>
  <c r="Q95" i="24" s="1"/>
  <c r="C113" i="6"/>
  <c r="C123" i="6"/>
  <c r="Q115" i="24" s="1"/>
  <c r="C133" i="6"/>
  <c r="Q125" i="24" s="1"/>
  <c r="C146" i="6"/>
  <c r="Q138" i="24" s="1"/>
  <c r="C150" i="6"/>
  <c r="D93" i="6"/>
  <c r="R85" i="24" s="1"/>
  <c r="D103" i="6"/>
  <c r="R95" i="24" s="1"/>
  <c r="D113" i="6"/>
  <c r="R105" i="24" s="1"/>
  <c r="D123" i="6"/>
  <c r="D133" i="6"/>
  <c r="D146" i="6"/>
  <c r="D150" i="6"/>
  <c r="R142" i="24" s="1"/>
  <c r="E93" i="6"/>
  <c r="E103" i="6"/>
  <c r="S95" i="24" s="1"/>
  <c r="E113" i="6"/>
  <c r="E123" i="6"/>
  <c r="E133" i="6"/>
  <c r="S125" i="24" s="1"/>
  <c r="E146" i="6"/>
  <c r="E150" i="6"/>
  <c r="S142" i="24" s="1"/>
  <c r="F93" i="6"/>
  <c r="T85" i="24" s="1"/>
  <c r="F103" i="6"/>
  <c r="F113" i="6"/>
  <c r="T105" i="24" s="1"/>
  <c r="F123" i="6"/>
  <c r="F133" i="6"/>
  <c r="F146" i="6"/>
  <c r="T138" i="24" s="1"/>
  <c r="F150" i="6"/>
  <c r="T142" i="24" s="1"/>
  <c r="Q77" i="24"/>
  <c r="R77" i="24"/>
  <c r="S77" i="24"/>
  <c r="T77" i="24"/>
  <c r="Q78" i="24"/>
  <c r="R78" i="24"/>
  <c r="S78" i="24"/>
  <c r="T78" i="24"/>
  <c r="Q79" i="24"/>
  <c r="R79" i="24"/>
  <c r="S79" i="24"/>
  <c r="T79" i="24"/>
  <c r="Q80" i="24"/>
  <c r="R80" i="24"/>
  <c r="S80" i="24"/>
  <c r="T80" i="24"/>
  <c r="Q81" i="24"/>
  <c r="R81" i="24"/>
  <c r="S81" i="24"/>
  <c r="T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S85" i="24"/>
  <c r="Q86" i="24"/>
  <c r="R86" i="24"/>
  <c r="S86" i="24"/>
  <c r="T86" i="24"/>
  <c r="Q87" i="24"/>
  <c r="R87" i="24"/>
  <c r="S87" i="24"/>
  <c r="T87" i="24"/>
  <c r="U87" i="24"/>
  <c r="Q88" i="24"/>
  <c r="R88" i="24"/>
  <c r="S88" i="24"/>
  <c r="T88" i="24"/>
  <c r="Q89" i="24"/>
  <c r="R89" i="24"/>
  <c r="S89" i="24"/>
  <c r="T89" i="24"/>
  <c r="Q90" i="24"/>
  <c r="R90" i="24"/>
  <c r="S90" i="24"/>
  <c r="T90" i="24"/>
  <c r="Q91" i="24"/>
  <c r="R91" i="24"/>
  <c r="S91" i="24"/>
  <c r="T91" i="24"/>
  <c r="Q92" i="24"/>
  <c r="R92" i="24"/>
  <c r="S92" i="24"/>
  <c r="T92" i="24"/>
  <c r="Q93" i="24"/>
  <c r="R93" i="24"/>
  <c r="S93" i="24"/>
  <c r="T93" i="24"/>
  <c r="U93" i="24"/>
  <c r="Q94" i="24"/>
  <c r="R94" i="24"/>
  <c r="S94" i="24"/>
  <c r="T94" i="24"/>
  <c r="T95" i="24"/>
  <c r="Q96" i="24"/>
  <c r="R96" i="24"/>
  <c r="S96" i="24"/>
  <c r="T96" i="24"/>
  <c r="Q97" i="24"/>
  <c r="R97" i="24"/>
  <c r="S97" i="24"/>
  <c r="T97" i="24"/>
  <c r="Q98" i="24"/>
  <c r="R98" i="24"/>
  <c r="S98" i="24"/>
  <c r="T98" i="24"/>
  <c r="U98" i="24"/>
  <c r="Q99" i="24"/>
  <c r="R99" i="24"/>
  <c r="S99" i="24"/>
  <c r="T99" i="24"/>
  <c r="Q100" i="24"/>
  <c r="R100" i="24"/>
  <c r="S100" i="24"/>
  <c r="T100" i="24"/>
  <c r="Q101" i="24"/>
  <c r="R101" i="24"/>
  <c r="S101" i="24"/>
  <c r="T101" i="24"/>
  <c r="U101" i="24"/>
  <c r="Q102" i="24"/>
  <c r="R102" i="24"/>
  <c r="S102" i="24"/>
  <c r="T102" i="24"/>
  <c r="Q103" i="24"/>
  <c r="R103" i="24"/>
  <c r="S103" i="24"/>
  <c r="T103" i="24"/>
  <c r="U103" i="24"/>
  <c r="Q104" i="24"/>
  <c r="R104" i="24"/>
  <c r="S104" i="24"/>
  <c r="T104" i="24"/>
  <c r="U104" i="24"/>
  <c r="S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Q112" i="24"/>
  <c r="R112" i="24"/>
  <c r="S112" i="24"/>
  <c r="T112" i="24"/>
  <c r="Q113" i="24"/>
  <c r="R113" i="24"/>
  <c r="S113" i="24"/>
  <c r="T113" i="24"/>
  <c r="U113" i="24"/>
  <c r="Q114" i="24"/>
  <c r="R114" i="24"/>
  <c r="S114" i="24"/>
  <c r="T114" i="24"/>
  <c r="R115" i="24"/>
  <c r="S115" i="24"/>
  <c r="T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Q123" i="24"/>
  <c r="R123" i="24"/>
  <c r="S123" i="24"/>
  <c r="T123" i="24"/>
  <c r="U123" i="24"/>
  <c r="Q124" i="24"/>
  <c r="R124" i="24"/>
  <c r="S124" i="24"/>
  <c r="T124" i="24"/>
  <c r="U124" i="24"/>
  <c r="R125" i="24"/>
  <c r="Q126" i="24"/>
  <c r="R126" i="24"/>
  <c r="S126" i="24"/>
  <c r="T126" i="24"/>
  <c r="Q127" i="24"/>
  <c r="R127" i="24"/>
  <c r="S127" i="24"/>
  <c r="T127" i="24"/>
  <c r="Q128" i="24"/>
  <c r="R128" i="24"/>
  <c r="S128" i="24"/>
  <c r="T128" i="24"/>
  <c r="Q129" i="24"/>
  <c r="S129" i="24"/>
  <c r="T129" i="24"/>
  <c r="Q130" i="24"/>
  <c r="R130" i="24"/>
  <c r="S130" i="24"/>
  <c r="T130" i="24"/>
  <c r="U130" i="24"/>
  <c r="Q131" i="24"/>
  <c r="R131" i="24"/>
  <c r="S131" i="24"/>
  <c r="T131" i="24"/>
  <c r="Q132" i="24"/>
  <c r="R132" i="24"/>
  <c r="S132" i="24"/>
  <c r="T132" i="24"/>
  <c r="U132" i="24"/>
  <c r="Q133" i="24"/>
  <c r="R133" i="24"/>
  <c r="S133" i="24"/>
  <c r="T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Q137" i="24"/>
  <c r="R137" i="24"/>
  <c r="S137" i="24"/>
  <c r="T137" i="24"/>
  <c r="U137" i="24"/>
  <c r="R138" i="24"/>
  <c r="S138" i="24"/>
  <c r="Q139" i="24"/>
  <c r="R139" i="24"/>
  <c r="S139" i="24"/>
  <c r="T139" i="24"/>
  <c r="U139" i="24"/>
  <c r="Q140" i="24"/>
  <c r="R140" i="24"/>
  <c r="S140" i="24"/>
  <c r="T140" i="24"/>
  <c r="Q141" i="24"/>
  <c r="R141" i="24"/>
  <c r="S141" i="24"/>
  <c r="T141" i="24"/>
  <c r="U141" i="24"/>
  <c r="Q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Q147" i="24"/>
  <c r="R147" i="24"/>
  <c r="S147" i="24"/>
  <c r="T147" i="24"/>
  <c r="Q148" i="24"/>
  <c r="R148" i="24"/>
  <c r="S148" i="24"/>
  <c r="T148" i="24"/>
  <c r="U148" i="24"/>
  <c r="Q149" i="24"/>
  <c r="R149" i="24"/>
  <c r="S149" i="24"/>
  <c r="T149" i="24"/>
  <c r="C10" i="6"/>
  <c r="C18" i="6"/>
  <c r="Q11" i="24" s="1"/>
  <c r="C28" i="6"/>
  <c r="C38" i="6"/>
  <c r="C48" i="6"/>
  <c r="C58" i="6"/>
  <c r="C71" i="6"/>
  <c r="C75" i="6"/>
  <c r="D10" i="6"/>
  <c r="D18" i="6"/>
  <c r="D28" i="6"/>
  <c r="R21" i="24" s="1"/>
  <c r="D38" i="6"/>
  <c r="R31" i="24" s="1"/>
  <c r="D48" i="6"/>
  <c r="D58" i="6"/>
  <c r="D71" i="6"/>
  <c r="D75" i="6"/>
  <c r="R68" i="24" s="1"/>
  <c r="E10" i="6"/>
  <c r="E18" i="6"/>
  <c r="E28" i="6"/>
  <c r="S21" i="24" s="1"/>
  <c r="E38" i="6"/>
  <c r="E48" i="6"/>
  <c r="S41" i="24" s="1"/>
  <c r="E58" i="6"/>
  <c r="E71" i="6"/>
  <c r="E75" i="6"/>
  <c r="F10" i="6"/>
  <c r="F18" i="6"/>
  <c r="T11" i="24" s="1"/>
  <c r="F28" i="6"/>
  <c r="T21" i="24" s="1"/>
  <c r="F38" i="6"/>
  <c r="F48" i="6"/>
  <c r="T41" i="24" s="1"/>
  <c r="F58" i="6"/>
  <c r="T51" i="24" s="1"/>
  <c r="F71" i="6"/>
  <c r="F75" i="6"/>
  <c r="G71" i="6"/>
  <c r="U64" i="24" s="1"/>
  <c r="P77" i="24"/>
  <c r="B93" i="6"/>
  <c r="B103" i="6"/>
  <c r="P95" i="24" s="1"/>
  <c r="B113" i="6"/>
  <c r="P105" i="24" s="1"/>
  <c r="B123" i="6"/>
  <c r="P115" i="24" s="1"/>
  <c r="B133" i="6"/>
  <c r="P125" i="24" s="1"/>
  <c r="B146" i="6"/>
  <c r="P138" i="24" s="1"/>
  <c r="B150" i="6"/>
  <c r="P142" i="24" s="1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S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S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Q16" i="24"/>
  <c r="R16" i="24"/>
  <c r="S16" i="24"/>
  <c r="T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Q30" i="24"/>
  <c r="R30" i="24"/>
  <c r="S30" i="24"/>
  <c r="T30" i="24"/>
  <c r="U30" i="24"/>
  <c r="Q31" i="24"/>
  <c r="S31" i="24"/>
  <c r="T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Q37" i="24"/>
  <c r="R37" i="24"/>
  <c r="S37" i="24"/>
  <c r="T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R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Q48" i="24"/>
  <c r="R48" i="24"/>
  <c r="S48" i="24"/>
  <c r="T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Q52" i="24"/>
  <c r="R52" i="24"/>
  <c r="S52" i="24"/>
  <c r="T52" i="24"/>
  <c r="U52" i="24"/>
  <c r="Q53" i="24"/>
  <c r="R53" i="24"/>
  <c r="S53" i="24"/>
  <c r="T53" i="24"/>
  <c r="Q54" i="24"/>
  <c r="R54" i="24"/>
  <c r="S54" i="24"/>
  <c r="T54" i="24"/>
  <c r="U54" i="24"/>
  <c r="S55" i="24"/>
  <c r="T55" i="24"/>
  <c r="Q56" i="24"/>
  <c r="R56" i="24"/>
  <c r="S56" i="24"/>
  <c r="T56" i="24"/>
  <c r="U56" i="24"/>
  <c r="Q57" i="24"/>
  <c r="R57" i="24"/>
  <c r="S57" i="24"/>
  <c r="T57" i="24"/>
  <c r="Q58" i="24"/>
  <c r="R58" i="24"/>
  <c r="S58" i="24"/>
  <c r="T58" i="24"/>
  <c r="U58" i="24"/>
  <c r="Q59" i="24"/>
  <c r="R59" i="24"/>
  <c r="S59" i="24"/>
  <c r="T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T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S68" i="24"/>
  <c r="T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2" i="20"/>
  <c r="U13" i="20"/>
  <c r="U14" i="20"/>
  <c r="U15" i="20"/>
  <c r="U16" i="20"/>
  <c r="U17" i="20"/>
  <c r="U18" i="20"/>
  <c r="U20" i="20"/>
  <c r="U21" i="20"/>
  <c r="U23" i="20"/>
  <c r="U24" i="20"/>
  <c r="U25" i="20"/>
  <c r="U26" i="20"/>
  <c r="U28" i="20"/>
  <c r="U29" i="20"/>
  <c r="U30" i="20"/>
  <c r="U32" i="20"/>
  <c r="U33" i="20"/>
  <c r="U45" i="20"/>
  <c r="U38" i="20"/>
  <c r="U39" i="20"/>
  <c r="U40" i="20"/>
  <c r="U41" i="20"/>
  <c r="U42" i="20"/>
  <c r="U43" i="20"/>
  <c r="G54" i="5"/>
  <c r="U46" i="20" s="1"/>
  <c r="U47" i="20"/>
  <c r="U48" i="20"/>
  <c r="U49" i="20"/>
  <c r="U50" i="20"/>
  <c r="G59" i="5"/>
  <c r="U51" i="20" s="1"/>
  <c r="U52" i="20"/>
  <c r="U53" i="20"/>
  <c r="U54" i="20"/>
  <c r="U55" i="20"/>
  <c r="G67" i="5"/>
  <c r="U57" i="20" s="1"/>
  <c r="U58" i="20"/>
  <c r="U60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 s="1"/>
  <c r="E28" i="5"/>
  <c r="S22" i="20" s="1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 s="1"/>
  <c r="E37" i="5"/>
  <c r="S31" i="20"/>
  <c r="F37" i="5"/>
  <c r="T31" i="20"/>
  <c r="Q32" i="20"/>
  <c r="R32" i="20"/>
  <c r="S32" i="20"/>
  <c r="T32" i="20"/>
  <c r="Q33" i="20"/>
  <c r="R33" i="20"/>
  <c r="S33" i="20"/>
  <c r="T33" i="20"/>
  <c r="C45" i="5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/>
  <c r="E59" i="5"/>
  <c r="S51" i="20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D65" i="5"/>
  <c r="R56" i="20" s="1"/>
  <c r="C67" i="5"/>
  <c r="Q57" i="20"/>
  <c r="D67" i="5"/>
  <c r="R57" i="20" s="1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 s="1"/>
  <c r="E75" i="5"/>
  <c r="S62" i="20" s="1"/>
  <c r="F75" i="5"/>
  <c r="T62" i="20" s="1"/>
  <c r="P61" i="20"/>
  <c r="B75" i="5"/>
  <c r="P62" i="20"/>
  <c r="P60" i="20"/>
  <c r="P58" i="20"/>
  <c r="B67" i="5"/>
  <c r="B45" i="5"/>
  <c r="P37" i="20" s="1"/>
  <c r="B54" i="5"/>
  <c r="B59" i="5"/>
  <c r="P51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2" i="20"/>
  <c r="P53" i="20"/>
  <c r="P54" i="20"/>
  <c r="P55" i="20"/>
  <c r="B16" i="5"/>
  <c r="B41" i="5" s="1"/>
  <c r="P34" i="20" s="1"/>
  <c r="B28" i="5"/>
  <c r="B37" i="5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E6" i="1" s="1"/>
  <c r="F18" i="23"/>
  <c r="K6" i="3" s="1"/>
  <c r="E18" i="23"/>
  <c r="J6" i="3" s="1"/>
  <c r="D18" i="23"/>
  <c r="I6" i="3" s="1"/>
  <c r="F6" i="1"/>
  <c r="E5" i="13"/>
  <c r="D5" i="13"/>
  <c r="C5" i="13"/>
  <c r="B5" i="13"/>
  <c r="E5" i="12"/>
  <c r="D5" i="12"/>
  <c r="C5" i="12"/>
  <c r="B5" i="12"/>
  <c r="I25" i="23"/>
  <c r="D23" i="23"/>
  <c r="B6" i="11" s="1"/>
  <c r="I23" i="23"/>
  <c r="G6" i="11" s="1"/>
  <c r="H23" i="23"/>
  <c r="F6" i="11" s="1"/>
  <c r="G23" i="23"/>
  <c r="E6" i="10" s="1"/>
  <c r="E6" i="11"/>
  <c r="F23" i="23"/>
  <c r="D6" i="10" s="1"/>
  <c r="E23" i="23"/>
  <c r="C6" i="11" s="1"/>
  <c r="G5" i="13"/>
  <c r="G5" i="12"/>
  <c r="C11" i="23"/>
  <c r="A2" i="10" s="1"/>
  <c r="A2" i="14"/>
  <c r="A5" i="9"/>
  <c r="A5" i="8"/>
  <c r="A5" i="7"/>
  <c r="A5" i="6"/>
  <c r="A4" i="5"/>
  <c r="A4" i="4"/>
  <c r="A4" i="3"/>
  <c r="A4" i="2"/>
  <c r="A4" i="1"/>
  <c r="K15" i="3"/>
  <c r="K16" i="3"/>
  <c r="K17" i="3"/>
  <c r="K14" i="3" s="1"/>
  <c r="Y4" i="17" s="1"/>
  <c r="K18" i="3"/>
  <c r="J14" i="3"/>
  <c r="X4" i="17" s="1"/>
  <c r="I14" i="3"/>
  <c r="I8" i="3"/>
  <c r="H14" i="3"/>
  <c r="V4" i="17" s="1"/>
  <c r="G14" i="3"/>
  <c r="E14" i="3"/>
  <c r="K9" i="3"/>
  <c r="K10" i="3"/>
  <c r="K11" i="3"/>
  <c r="K12" i="3"/>
  <c r="J8" i="3"/>
  <c r="X3" i="17" s="1"/>
  <c r="H8" i="3"/>
  <c r="H20" i="3" s="1"/>
  <c r="V5" i="17" s="1"/>
  <c r="G8" i="3"/>
  <c r="U3" i="17" s="1"/>
  <c r="E8" i="3"/>
  <c r="S3" i="17" s="1"/>
  <c r="F41" i="2"/>
  <c r="T17" i="16" s="1"/>
  <c r="E41" i="2"/>
  <c r="S17" i="16" s="1"/>
  <c r="D41" i="2"/>
  <c r="R17" i="16" s="1"/>
  <c r="C41" i="2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G22" i="2"/>
  <c r="U14" i="16" s="1"/>
  <c r="F22" i="2"/>
  <c r="E22" i="2"/>
  <c r="D22" i="2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P33" i="18" s="1"/>
  <c r="B63" i="4"/>
  <c r="P32" i="18" s="1"/>
  <c r="B55" i="4"/>
  <c r="B53" i="4"/>
  <c r="P30" i="18" s="1"/>
  <c r="B49" i="4"/>
  <c r="B48" i="4"/>
  <c r="B57" i="4" s="1"/>
  <c r="B59" i="4" s="1"/>
  <c r="B37" i="4"/>
  <c r="P19" i="18" s="1"/>
  <c r="B29" i="4"/>
  <c r="P15" i="18" s="1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27" i="18"/>
  <c r="P28" i="18"/>
  <c r="P29" i="18"/>
  <c r="P20" i="18"/>
  <c r="P21" i="18"/>
  <c r="P22" i="18"/>
  <c r="P23" i="18"/>
  <c r="P24" i="18"/>
  <c r="P16" i="18"/>
  <c r="P17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F27" i="1"/>
  <c r="F31" i="1"/>
  <c r="F38" i="1"/>
  <c r="F42" i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P67" i="15" s="1"/>
  <c r="E23" i="1"/>
  <c r="P71" i="15" s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Q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57" i="15"/>
  <c r="Q33" i="15"/>
  <c r="P33" i="15"/>
  <c r="A33" i="15"/>
  <c r="A55" i="15"/>
  <c r="C9" i="1"/>
  <c r="Q4" i="15" s="1"/>
  <c r="C17" i="1"/>
  <c r="Q12" i="15" s="1"/>
  <c r="C25" i="1"/>
  <c r="Q20" i="15" s="1"/>
  <c r="C31" i="1"/>
  <c r="Q26" i="15" s="1"/>
  <c r="C38" i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C68" i="4"/>
  <c r="Q36" i="18" s="1"/>
  <c r="D68" i="4"/>
  <c r="C64" i="4"/>
  <c r="D64" i="4"/>
  <c r="R33" i="18" s="1"/>
  <c r="C63" i="4"/>
  <c r="D63" i="4"/>
  <c r="R32" i="18" s="1"/>
  <c r="C48" i="4"/>
  <c r="Q26" i="18" s="1"/>
  <c r="C55" i="4"/>
  <c r="Q31" i="18" s="1"/>
  <c r="D55" i="4"/>
  <c r="R31" i="18" s="1"/>
  <c r="C53" i="4"/>
  <c r="Q30" i="18" s="1"/>
  <c r="D53" i="4"/>
  <c r="D48" i="4"/>
  <c r="R26" i="18" s="1"/>
  <c r="C49" i="4"/>
  <c r="D49" i="4"/>
  <c r="R27" i="18" s="1"/>
  <c r="C29" i="4"/>
  <c r="Q15" i="18" s="1"/>
  <c r="D29" i="4"/>
  <c r="R15" i="18" s="1"/>
  <c r="C40" i="4"/>
  <c r="Q22" i="18" s="1"/>
  <c r="D40" i="4"/>
  <c r="C37" i="4"/>
  <c r="D37" i="4"/>
  <c r="C17" i="4"/>
  <c r="C13" i="4"/>
  <c r="D13" i="4"/>
  <c r="R6" i="18" s="1"/>
  <c r="U4" i="17"/>
  <c r="W3" i="17"/>
  <c r="Q17" i="16"/>
  <c r="R14" i="16"/>
  <c r="V14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/>
  <c r="B13" i="2"/>
  <c r="P8" i="16"/>
  <c r="C9" i="2"/>
  <c r="Q4" i="16" s="1"/>
  <c r="D9" i="2"/>
  <c r="D8" i="2" s="1"/>
  <c r="D20" i="2" s="1"/>
  <c r="R13" i="16" s="1"/>
  <c r="E9" i="2"/>
  <c r="S4" i="16" s="1"/>
  <c r="F9" i="2"/>
  <c r="T4" i="16" s="1"/>
  <c r="G9" i="2"/>
  <c r="U4" i="16" s="1"/>
  <c r="H9" i="2"/>
  <c r="H8" i="2" s="1"/>
  <c r="V4" i="16"/>
  <c r="B9" i="2"/>
  <c r="B8" i="2" s="1"/>
  <c r="Q6" i="18"/>
  <c r="Q9" i="18"/>
  <c r="Q27" i="18"/>
  <c r="Q32" i="18"/>
  <c r="R19" i="18"/>
  <c r="R37" i="18"/>
  <c r="S14" i="16"/>
  <c r="T14" i="16"/>
  <c r="E8" i="2"/>
  <c r="E20" i="2" s="1"/>
  <c r="S13" i="16" s="1"/>
  <c r="R3" i="16"/>
  <c r="Q67" i="15"/>
  <c r="P2" i="25"/>
  <c r="T2" i="25"/>
  <c r="I20" i="3" l="1"/>
  <c r="W5" i="17" s="1"/>
  <c r="V3" i="17"/>
  <c r="D29" i="7"/>
  <c r="R4" i="25" s="1"/>
  <c r="C29" i="13"/>
  <c r="Q22" i="31" s="1"/>
  <c r="G29" i="13"/>
  <c r="U22" i="31" s="1"/>
  <c r="F29" i="13"/>
  <c r="T22" i="31" s="1"/>
  <c r="R2" i="31"/>
  <c r="E31" i="12"/>
  <c r="S23" i="30" s="1"/>
  <c r="S2" i="30"/>
  <c r="C31" i="12"/>
  <c r="Q23" i="30" s="1"/>
  <c r="F31" i="12"/>
  <c r="T23" i="30" s="1"/>
  <c r="T2" i="30"/>
  <c r="D31" i="12"/>
  <c r="R23" i="30" s="1"/>
  <c r="B31" i="12"/>
  <c r="P23" i="30" s="1"/>
  <c r="F30" i="11"/>
  <c r="T22" i="29" s="1"/>
  <c r="Q2" i="29"/>
  <c r="B30" i="11"/>
  <c r="P22" i="29" s="1"/>
  <c r="C32" i="10"/>
  <c r="Q23" i="28" s="1"/>
  <c r="F32" i="10"/>
  <c r="T23" i="28" s="1"/>
  <c r="E32" i="10"/>
  <c r="S23" i="28" s="1"/>
  <c r="B32" i="10"/>
  <c r="P23" i="28" s="1"/>
  <c r="T2" i="28"/>
  <c r="S2" i="28"/>
  <c r="G32" i="10"/>
  <c r="U23" i="28" s="1"/>
  <c r="C21" i="9"/>
  <c r="G24" i="9"/>
  <c r="T9" i="27"/>
  <c r="E9" i="9"/>
  <c r="E33" i="9" s="1"/>
  <c r="S24" i="27" s="1"/>
  <c r="G16" i="9"/>
  <c r="U9" i="27" s="1"/>
  <c r="C33" i="9"/>
  <c r="Q24" i="27" s="1"/>
  <c r="B9" i="9"/>
  <c r="P2" i="27" s="1"/>
  <c r="D43" i="8"/>
  <c r="R35" i="26" s="1"/>
  <c r="U37" i="26"/>
  <c r="D9" i="8"/>
  <c r="R2" i="26" s="1"/>
  <c r="E9" i="8"/>
  <c r="S2" i="26" s="1"/>
  <c r="B9" i="8"/>
  <c r="P2" i="26" s="1"/>
  <c r="T3" i="25"/>
  <c r="G19" i="7"/>
  <c r="U3" i="25" s="1"/>
  <c r="C29" i="7"/>
  <c r="Q4" i="25" s="1"/>
  <c r="R2" i="25"/>
  <c r="U108" i="24"/>
  <c r="B9" i="6"/>
  <c r="P2" i="24" s="1"/>
  <c r="B84" i="6"/>
  <c r="P76" i="24" s="1"/>
  <c r="P85" i="24"/>
  <c r="C65" i="5"/>
  <c r="Q56" i="20" s="1"/>
  <c r="E65" i="5"/>
  <c r="S56" i="20" s="1"/>
  <c r="F65" i="5"/>
  <c r="T56" i="20" s="1"/>
  <c r="Q37" i="20"/>
  <c r="B65" i="5"/>
  <c r="P56" i="20" s="1"/>
  <c r="C41" i="5"/>
  <c r="Q34" i="20" s="1"/>
  <c r="Q10" i="20"/>
  <c r="P10" i="20"/>
  <c r="F41" i="5"/>
  <c r="D41" i="5"/>
  <c r="R34" i="20" s="1"/>
  <c r="C44" i="4"/>
  <c r="Q19" i="18"/>
  <c r="B44" i="4"/>
  <c r="B11" i="4" s="1"/>
  <c r="C57" i="4"/>
  <c r="C59" i="4" s="1"/>
  <c r="P26" i="18"/>
  <c r="W4" i="17"/>
  <c r="J20" i="3"/>
  <c r="X5" i="17" s="1"/>
  <c r="G20" i="3"/>
  <c r="U5" i="17" s="1"/>
  <c r="K8" i="3"/>
  <c r="K20" i="3" s="1"/>
  <c r="Y5" i="17" s="1"/>
  <c r="C8" i="2"/>
  <c r="Q3" i="16" s="1"/>
  <c r="F8" i="2"/>
  <c r="R4" i="16"/>
  <c r="C20" i="2"/>
  <c r="Q13" i="16" s="1"/>
  <c r="P4" i="16"/>
  <c r="F79" i="1"/>
  <c r="Q119" i="15" s="1"/>
  <c r="E79" i="1"/>
  <c r="P119" i="15" s="1"/>
  <c r="F47" i="1"/>
  <c r="F59" i="1" s="1"/>
  <c r="Q104" i="15" s="1"/>
  <c r="E47" i="1"/>
  <c r="P95" i="15" s="1"/>
  <c r="B47" i="1"/>
  <c r="P42" i="15" s="1"/>
  <c r="F6" i="10"/>
  <c r="B6" i="1"/>
  <c r="B6" i="10"/>
  <c r="C6" i="10"/>
  <c r="G6" i="10"/>
  <c r="A2" i="8"/>
  <c r="A2" i="7"/>
  <c r="A2" i="9"/>
  <c r="A2" i="6"/>
  <c r="A2" i="4"/>
  <c r="A2" i="3"/>
  <c r="A2" i="2"/>
  <c r="A2" i="1"/>
  <c r="A2" i="5"/>
  <c r="A2" i="11"/>
  <c r="A2" i="12"/>
  <c r="A2" i="13"/>
  <c r="E29" i="7"/>
  <c r="S4" i="25" s="1"/>
  <c r="S2" i="25"/>
  <c r="S2" i="27"/>
  <c r="B29" i="13"/>
  <c r="P22" i="31" s="1"/>
  <c r="P2" i="31"/>
  <c r="G48" i="6"/>
  <c r="U41" i="24" s="1"/>
  <c r="U48" i="24"/>
  <c r="U53" i="24"/>
  <c r="G58" i="6"/>
  <c r="U51" i="24" s="1"/>
  <c r="G75" i="6"/>
  <c r="U68" i="24" s="1"/>
  <c r="U72" i="24"/>
  <c r="U80" i="24"/>
  <c r="G85" i="6"/>
  <c r="U89" i="24"/>
  <c r="G93" i="6"/>
  <c r="U85" i="24" s="1"/>
  <c r="G103" i="6"/>
  <c r="U95" i="24" s="1"/>
  <c r="U100" i="24"/>
  <c r="G133" i="6"/>
  <c r="U125" i="24" s="1"/>
  <c r="U127" i="24"/>
  <c r="G150" i="6"/>
  <c r="U142" i="24" s="1"/>
  <c r="U146" i="24"/>
  <c r="S3" i="16"/>
  <c r="B20" i="2"/>
  <c r="P13" i="16" s="1"/>
  <c r="P3" i="16"/>
  <c r="H20" i="2"/>
  <c r="V13" i="16" s="1"/>
  <c r="V3" i="16"/>
  <c r="C11" i="4"/>
  <c r="Q25" i="18"/>
  <c r="R30" i="18"/>
  <c r="D57" i="4"/>
  <c r="D59" i="4" s="1"/>
  <c r="Q33" i="18"/>
  <c r="C72" i="4"/>
  <c r="D6" i="11"/>
  <c r="U61" i="20"/>
  <c r="G28" i="6"/>
  <c r="U21" i="24" s="1"/>
  <c r="E84" i="6"/>
  <c r="S76" i="24" s="1"/>
  <c r="D84" i="6"/>
  <c r="R76" i="24" s="1"/>
  <c r="C43" i="8"/>
  <c r="Q36" i="26"/>
  <c r="U31" i="26"/>
  <c r="C9" i="8"/>
  <c r="Q2" i="26" s="1"/>
  <c r="U11" i="20"/>
  <c r="G16" i="5"/>
  <c r="U3" i="24"/>
  <c r="G18" i="6"/>
  <c r="U11" i="24" s="1"/>
  <c r="G62" i="6"/>
  <c r="U55" i="24" s="1"/>
  <c r="G137" i="6"/>
  <c r="U129" i="24" s="1"/>
  <c r="R11" i="24"/>
  <c r="D9" i="6"/>
  <c r="B29" i="7"/>
  <c r="P4" i="25" s="1"/>
  <c r="F21" i="9"/>
  <c r="T16" i="27"/>
  <c r="G31" i="12"/>
  <c r="U23" i="30" s="1"/>
  <c r="U2" i="30"/>
  <c r="U65" i="26"/>
  <c r="G71" i="8"/>
  <c r="U63" i="26" s="1"/>
  <c r="U7" i="27"/>
  <c r="G12" i="9"/>
  <c r="G21" i="9"/>
  <c r="U16" i="27"/>
  <c r="F5" i="13"/>
  <c r="F5" i="12"/>
  <c r="F20" i="2"/>
  <c r="T13" i="16" s="1"/>
  <c r="T3" i="16"/>
  <c r="D44" i="4"/>
  <c r="R22" i="18"/>
  <c r="R36" i="18"/>
  <c r="D72" i="4"/>
  <c r="B72" i="4"/>
  <c r="P36" i="18"/>
  <c r="E9" i="6"/>
  <c r="S64" i="24"/>
  <c r="T125" i="24"/>
  <c r="F84" i="6"/>
  <c r="T76" i="24" s="1"/>
  <c r="T3" i="26"/>
  <c r="F9" i="8"/>
  <c r="T2" i="26" s="1"/>
  <c r="G30" i="11"/>
  <c r="U22" i="29" s="1"/>
  <c r="U2" i="29"/>
  <c r="G28" i="5"/>
  <c r="U22" i="20" s="1"/>
  <c r="G53" i="8"/>
  <c r="U45" i="26" s="1"/>
  <c r="U49" i="26"/>
  <c r="G61" i="8"/>
  <c r="U53" i="26" s="1"/>
  <c r="U58" i="26"/>
  <c r="S4" i="17"/>
  <c r="E20" i="3"/>
  <c r="S5" i="17" s="1"/>
  <c r="E41" i="5"/>
  <c r="B21" i="9"/>
  <c r="P16" i="27"/>
  <c r="G10" i="8"/>
  <c r="G8" i="2"/>
  <c r="U2" i="25"/>
  <c r="S35" i="26"/>
  <c r="E77" i="8"/>
  <c r="S68" i="26" s="1"/>
  <c r="G19" i="8"/>
  <c r="U12" i="26" s="1"/>
  <c r="P57" i="20"/>
  <c r="G45" i="5"/>
  <c r="U44" i="20"/>
  <c r="F9" i="6"/>
  <c r="U36" i="26"/>
  <c r="G27" i="8"/>
  <c r="U20" i="26" s="1"/>
  <c r="C9" i="6"/>
  <c r="Q41" i="24"/>
  <c r="G123" i="6"/>
  <c r="U115" i="24" s="1"/>
  <c r="Q105" i="24"/>
  <c r="C84" i="6"/>
  <c r="Q76" i="24" s="1"/>
  <c r="P35" i="26"/>
  <c r="D21" i="9"/>
  <c r="R16" i="27"/>
  <c r="R15" i="28"/>
  <c r="D32" i="10"/>
  <c r="R23" i="28" s="1"/>
  <c r="Q13" i="27"/>
  <c r="P106" i="15"/>
  <c r="Q12" i="26"/>
  <c r="C47" i="1"/>
  <c r="P36" i="26"/>
  <c r="R45" i="26"/>
  <c r="G29" i="7" l="1"/>
  <c r="U4" i="25" s="1"/>
  <c r="Y3" i="17"/>
  <c r="D77" i="8"/>
  <c r="R68" i="26" s="1"/>
  <c r="B77" i="8"/>
  <c r="P68" i="26" s="1"/>
  <c r="F77" i="8"/>
  <c r="T68" i="26" s="1"/>
  <c r="B159" i="6"/>
  <c r="P150" i="24" s="1"/>
  <c r="B70" i="5"/>
  <c r="C70" i="5"/>
  <c r="D70" i="5"/>
  <c r="T34" i="20"/>
  <c r="F70" i="5"/>
  <c r="P25" i="18"/>
  <c r="Q95" i="15"/>
  <c r="E59" i="1"/>
  <c r="F81" i="1"/>
  <c r="Q120" i="15" s="1"/>
  <c r="B62" i="1"/>
  <c r="P54" i="15" s="1"/>
  <c r="U13" i="27"/>
  <c r="R13" i="27"/>
  <c r="D33" i="9"/>
  <c r="R24" i="27" s="1"/>
  <c r="E70" i="5"/>
  <c r="S34" i="20"/>
  <c r="U5" i="27"/>
  <c r="G9" i="9"/>
  <c r="U2" i="27" s="1"/>
  <c r="U77" i="24"/>
  <c r="G84" i="6"/>
  <c r="U76" i="24" s="1"/>
  <c r="T13" i="27"/>
  <c r="F33" i="9"/>
  <c r="T24" i="27" s="1"/>
  <c r="C62" i="1"/>
  <c r="Q54" i="15" s="1"/>
  <c r="Q42" i="15"/>
  <c r="P104" i="15"/>
  <c r="E81" i="1"/>
  <c r="P120" i="15" s="1"/>
  <c r="R25" i="18"/>
  <c r="D11" i="4"/>
  <c r="R2" i="24"/>
  <c r="D159" i="6"/>
  <c r="R150" i="24" s="1"/>
  <c r="E159" i="6"/>
  <c r="S150" i="24" s="1"/>
  <c r="S2" i="24"/>
  <c r="G41" i="5"/>
  <c r="U10" i="20"/>
  <c r="Q5" i="18"/>
  <c r="C8" i="4"/>
  <c r="G9" i="8"/>
  <c r="U2" i="26" s="1"/>
  <c r="U3" i="26"/>
  <c r="P38" i="18"/>
  <c r="B74" i="4"/>
  <c r="P39" i="18" s="1"/>
  <c r="C74" i="4"/>
  <c r="Q39" i="18" s="1"/>
  <c r="Q38" i="18"/>
  <c r="G43" i="8"/>
  <c r="U37" i="20"/>
  <c r="G65" i="5"/>
  <c r="U56" i="20" s="1"/>
  <c r="P13" i="27"/>
  <c r="B33" i="9"/>
  <c r="P24" i="27" s="1"/>
  <c r="B8" i="4"/>
  <c r="P5" i="18"/>
  <c r="Q35" i="26"/>
  <c r="C77" i="8"/>
  <c r="Q68" i="26" s="1"/>
  <c r="Q2" i="24"/>
  <c r="C159" i="6"/>
  <c r="Q150" i="24" s="1"/>
  <c r="G20" i="2"/>
  <c r="U13" i="16" s="1"/>
  <c r="U3" i="16"/>
  <c r="T2" i="24"/>
  <c r="F159" i="6"/>
  <c r="T150" i="24" s="1"/>
  <c r="R38" i="18"/>
  <c r="D74" i="4"/>
  <c r="R39" i="18" s="1"/>
  <c r="G9" i="6"/>
  <c r="G42" i="5" l="1"/>
  <c r="U35" i="20" s="1"/>
  <c r="G70" i="5"/>
  <c r="U34" i="20"/>
  <c r="G159" i="6"/>
  <c r="U150" i="24" s="1"/>
  <c r="U2" i="24"/>
  <c r="C21" i="4"/>
  <c r="Q2" i="18"/>
  <c r="D8" i="4"/>
  <c r="R5" i="18"/>
  <c r="B21" i="4"/>
  <c r="P2" i="18"/>
  <c r="U35" i="26"/>
  <c r="G77" i="8"/>
  <c r="U68" i="26" s="1"/>
  <c r="G33" i="9"/>
  <c r="U24" i="27" s="1"/>
  <c r="D21" i="4" l="1"/>
  <c r="R2" i="18"/>
  <c r="C23" i="4"/>
  <c r="Q12" i="18"/>
  <c r="B23" i="4"/>
  <c r="P12" i="18"/>
  <c r="R12" i="18" l="1"/>
  <c r="D23" i="4"/>
  <c r="B25" i="4"/>
  <c r="P13" i="18"/>
  <c r="C25" i="4"/>
  <c r="Q13" i="18"/>
  <c r="D25" i="4" l="1"/>
  <c r="R13" i="18"/>
  <c r="Q14" i="18"/>
  <c r="C33" i="4"/>
  <c r="Q18" i="18" s="1"/>
  <c r="B33" i="4"/>
  <c r="P18" i="18" s="1"/>
  <c r="P14" i="18"/>
  <c r="R14" i="18" l="1"/>
  <c r="D33" i="4"/>
  <c r="R18" i="18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<sst xmlns="http://schemas.openxmlformats.org/spreadsheetml/2006/main" count="4243" uniqueCount="3305">
  <si>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</si>
  <si>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</si>
  <si>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</si>
  <si>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</si>
  <si>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</si>
  <si>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</si>
  <si>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</si>
  <si>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</si>
  <si>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</si>
  <si>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</si>
  <si>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</si>
  <si>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</si>
  <si>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</si>
  <si>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</si>
  <si>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</si>
  <si>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</si>
  <si>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</si>
  <si>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</si>
  <si>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</si>
  <si>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</si>
  <si>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</si>
  <si>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</si>
  <si>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</si>
  <si>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</si>
  <si>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</si>
  <si>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</si>
  <si>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</si>
  <si>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</si>
  <si>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</si>
  <si>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</si>
  <si>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</si>
  <si>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</si>
  <si>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</si>
  <si>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</si>
  <si>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</si>
  <si>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</si>
  <si>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</si>
  <si>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</si>
  <si>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</si>
  <si>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</si>
  <si>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</si>
  <si>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</si>
  <si>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</si>
  <si>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</si>
  <si>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</si>
  <si>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</si>
  <si>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</si>
  <si>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</si>
  <si>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</si>
  <si>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</si>
  <si>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</si>
  <si>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</si>
  <si>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</si>
  <si>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</si>
  <si>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</si>
  <si>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</si>
  <si>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</si>
  <si>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</si>
  <si>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</si>
  <si>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</si>
  <si>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</si>
  <si>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</si>
  <si>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</si>
  <si>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</si>
  <si>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</si>
  <si>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</si>
  <si>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</si>
  <si>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</si>
  <si>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</si>
  <si>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</si>
  <si>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</si>
  <si>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</si>
  <si>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</si>
  <si>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</si>
  <si>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</si>
  <si>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</si>
  <si>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</si>
  <si>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</si>
  <si>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</si>
  <si>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</si>
  <si>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</si>
  <si>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</si>
  <si>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</si>
  <si>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</si>
  <si>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</si>
  <si>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</si>
  <si>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</si>
  <si>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</si>
  <si>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</si>
  <si>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</si>
  <si>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</si>
  <si>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</si>
  <si>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</si>
  <si>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</si>
  <si>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</si>
  <si>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</si>
  <si>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</si>
  <si>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</si>
  <si>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</si>
  <si>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</si>
  <si>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</si>
  <si>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</si>
  <si>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</si>
  <si>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</si>
  <si>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</si>
  <si>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</si>
  <si>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</si>
  <si>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</si>
  <si>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</si>
  <si>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</si>
  <si>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</si>
  <si>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</si>
  <si>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</si>
  <si>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</si>
  <si>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</si>
  <si>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</si>
  <si>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</si>
  <si>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</si>
  <si>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</si>
  <si>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</si>
  <si>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</si>
  <si>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</si>
  <si>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</si>
  <si>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</si>
  <si>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</si>
  <si>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</si>
  <si>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</si>
  <si>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</si>
  <si>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</si>
  <si>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</si>
  <si>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</si>
  <si>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</si>
  <si>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</si>
  <si>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</si>
  <si>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</si>
  <si>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</si>
  <si>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</si>
  <si>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</si>
  <si>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</si>
  <si>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</si>
  <si>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</si>
  <si>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</si>
  <si>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</si>
  <si>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</si>
  <si>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</si>
  <si>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</si>
  <si>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</si>
  <si>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</si>
  <si>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</si>
  <si>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</si>
  <si>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</si>
  <si>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</si>
  <si>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</si>
  <si>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</si>
  <si>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</si>
  <si>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</si>
  <si>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</si>
  <si>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</si>
  <si>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</si>
  <si>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</si>
  <si>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</si>
  <si>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</si>
  <si>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</si>
  <si>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</si>
  <si>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</si>
  <si>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</si>
  <si>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</si>
  <si>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</si>
  <si>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</si>
  <si>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</si>
  <si>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</si>
  <si>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</si>
  <si>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</si>
  <si>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</si>
  <si>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</si>
  <si>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</si>
  <si>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</si>
  <si>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</si>
  <si>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</si>
  <si>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</si>
  <si>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</si>
  <si>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</si>
  <si>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</si>
  <si>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</si>
  <si>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</si>
  <si>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</si>
  <si>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</si>
  <si>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</si>
  <si>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</si>
  <si>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</si>
  <si>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</si>
  <si>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</si>
  <si>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</si>
  <si>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</si>
  <si>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</si>
  <si>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</si>
  <si>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</si>
  <si>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</si>
  <si>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</si>
  <si>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</si>
  <si>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</si>
  <si>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</si>
  <si>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</si>
  <si>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</si>
  <si>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</si>
  <si>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</si>
  <si>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</si>
  <si>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</si>
  <si>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</si>
  <si>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</si>
  <si>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</si>
  <si>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</si>
  <si>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</si>
  <si>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</si>
  <si>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</si>
  <si>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</si>
  <si>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</si>
  <si>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</si>
  <si>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</si>
  <si>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</si>
  <si>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</si>
  <si>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</si>
  <si>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</si>
  <si>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</si>
  <si>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</si>
  <si>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</si>
  <si>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</si>
  <si>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</si>
  <si>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</si>
  <si>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</si>
  <si>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</si>
  <si>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</si>
  <si>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</si>
  <si>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</si>
  <si>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</si>
  <si>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</si>
  <si>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</si>
  <si>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</si>
  <si>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</si>
  <si>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</si>
  <si>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</si>
  <si>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</si>
  <si>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</si>
  <si>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</si>
  <si>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</si>
  <si>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</si>
  <si>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</si>
  <si>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</si>
  <si>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</si>
  <si>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</si>
  <si>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</si>
  <si>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</si>
  <si>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</si>
  <si>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</si>
  <si>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</si>
  <si>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</si>
  <si>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</si>
  <si>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</si>
  <si>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</si>
  <si>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</si>
  <si>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</si>
  <si>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</si>
  <si>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</si>
  <si>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</si>
  <si>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</si>
  <si>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</si>
  <si>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</si>
  <si>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</si>
  <si>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</si>
  <si>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</si>
  <si>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</si>
  <si>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</si>
  <si>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</si>
  <si>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</si>
  <si>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</si>
  <si>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</si>
  <si>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</si>
  <si>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</si>
  <si>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</si>
  <si>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</si>
  <si>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</si>
  <si>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</si>
  <si>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</si>
  <si>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</si>
  <si>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</si>
  <si>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</si>
  <si>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</si>
  <si>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</si>
  <si>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</si>
  <si>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</si>
  <si>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</si>
  <si>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</si>
  <si>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</si>
  <si>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</si>
  <si>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</si>
  <si>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</si>
  <si>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</si>
  <si>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</si>
  <si>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</si>
  <si>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</si>
  <si>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</si>
  <si>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</si>
  <si>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</si>
  <si>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</si>
  <si>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</si>
  <si>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</si>
  <si>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</si>
  <si>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</si>
  <si>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</si>
  <si>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</si>
  <si>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</si>
  <si>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</si>
  <si>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</si>
  <si>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</si>
  <si>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</si>
  <si>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</si>
  <si>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</si>
  <si>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</si>
  <si>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</si>
  <si>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</si>
  <si>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</si>
  <si>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</si>
  <si>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</si>
  <si>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</si>
  <si>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</si>
  <si>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</si>
  <si>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</si>
  <si>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</si>
  <si>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</si>
  <si>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</si>
  <si>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</si>
  <si>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</si>
  <si>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</si>
  <si>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</si>
  <si>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</si>
  <si>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</si>
  <si>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</si>
  <si>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</si>
  <si>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</si>
  <si>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</si>
  <si>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</si>
  <si>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</si>
  <si>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</si>
  <si>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</si>
  <si>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</si>
  <si>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</si>
  <si>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</si>
  <si>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</si>
  <si>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</si>
  <si>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</si>
  <si>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</si>
  <si>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</si>
  <si>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</si>
  <si>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</si>
  <si>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</si>
  <si>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</si>
  <si>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</si>
  <si>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</si>
  <si>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</si>
  <si>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</si>
  <si>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</si>
  <si>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</si>
  <si>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</si>
  <si>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</si>
  <si>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</si>
  <si>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</si>
  <si>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</si>
  <si>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</si>
  <si>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</si>
  <si>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</si>
  <si>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</si>
  <si>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</si>
  <si>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</si>
  <si>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</si>
  <si>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</si>
  <si>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</si>
  <si>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</si>
  <si>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</si>
  <si>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</si>
  <si>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</si>
  <si>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</si>
  <si>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</si>
  <si>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</si>
  <si>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</si>
  <si>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</si>
  <si>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</si>
  <si>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</si>
  <si>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</si>
  <si>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</si>
  <si>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</si>
  <si>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</si>
  <si>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</si>
  <si>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</si>
  <si>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</si>
  <si>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</si>
  <si>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</si>
  <si>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</si>
  <si>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</si>
  <si>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</si>
  <si>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</si>
  <si>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</si>
  <si>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</si>
  <si>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</si>
  <si>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</si>
  <si>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</si>
  <si>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</si>
  <si>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</si>
  <si>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</si>
  <si>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</si>
  <si>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</si>
  <si>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</si>
  <si>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</si>
  <si>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</si>
  <si>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</si>
  <si>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</si>
  <si>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</si>
  <si>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</si>
  <si>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</si>
  <si>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</si>
  <si>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</si>
  <si>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</si>
  <si>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</si>
  <si>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</si>
  <si>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</si>
  <si>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</si>
  <si>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</si>
  <si>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</si>
  <si>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</si>
  <si>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</si>
  <si>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</si>
  <si>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</si>
  <si>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</si>
  <si>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</si>
  <si>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</si>
  <si>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</si>
  <si>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</si>
  <si>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</si>
  <si>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</si>
  <si>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</si>
  <si>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</si>
  <si>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</si>
  <si>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</si>
  <si>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</si>
  <si>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</si>
  <si>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</si>
  <si>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</si>
  <si>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</si>
  <si>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</si>
  <si>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</si>
  <si>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</si>
  <si>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</si>
  <si>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</si>
  <si>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</si>
  <si>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</si>
  <si>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</si>
  <si>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</si>
  <si>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</si>
  <si>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</si>
  <si>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</si>
  <si>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</si>
  <si>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</si>
  <si>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</si>
  <si>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</si>
  <si>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</si>
  <si>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</si>
  <si>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</si>
  <si>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</si>
  <si>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</si>
  <si>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</si>
  <si>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</si>
  <si>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</si>
  <si>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</si>
  <si>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</si>
  <si>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</si>
  <si>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</si>
  <si>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</si>
  <si>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</si>
  <si>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</si>
  <si>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</si>
  <si>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</si>
  <si>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</si>
  <si>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</si>
  <si>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</si>
  <si>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</si>
  <si>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</si>
  <si>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</si>
  <si>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</si>
  <si>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</si>
  <si>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</si>
  <si>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</si>
  <si>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</si>
  <si>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</si>
  <si>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</si>
  <si>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</si>
  <si>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</si>
  <si>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</si>
  <si>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</si>
  <si>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</si>
  <si>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</si>
  <si>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</si>
  <si>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</si>
  <si>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</si>
  <si>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</si>
  <si>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</si>
  <si>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</si>
  <si>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</si>
  <si>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</si>
  <si>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</si>
  <si>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</si>
  <si>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</si>
  <si>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</si>
  <si>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</si>
  <si>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</si>
  <si>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</si>
  <si>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</si>
  <si>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</si>
  <si>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</si>
  <si>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</si>
  <si>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</si>
  <si>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</si>
  <si>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</si>
  <si>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</si>
  <si>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</si>
  <si>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</si>
  <si>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</si>
  <si>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</si>
  <si>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</si>
  <si>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</si>
  <si>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</si>
  <si>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</si>
  <si>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</si>
  <si>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</si>
  <si>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</si>
  <si>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</si>
  <si>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</si>
  <si>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</si>
  <si>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</si>
  <si>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</si>
  <si>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</si>
  <si>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</si>
  <si>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</si>
  <si>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</si>
  <si>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</si>
  <si>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</si>
  <si>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</si>
  <si>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</si>
  <si>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</si>
  <si>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</si>
  <si>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</si>
  <si>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</si>
  <si>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</si>
  <si>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</si>
  <si>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</si>
  <si>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</si>
  <si>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</si>
  <si>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</si>
  <si>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</si>
  <si>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</si>
  <si>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</si>
  <si>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</si>
  <si>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</si>
  <si>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</si>
  <si>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</si>
  <si>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</si>
  <si>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</si>
  <si>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</si>
  <si>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</si>
  <si>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</si>
  <si>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</si>
  <si>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</si>
  <si>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</si>
  <si>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</si>
  <si>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</si>
  <si>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</si>
  <si>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</si>
  <si>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</si>
  <si>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</si>
  <si>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</si>
  <si>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</si>
  <si>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</si>
  <si>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</si>
  <si>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</si>
  <si>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</si>
  <si>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</si>
  <si>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</si>
  <si>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</si>
  <si>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</si>
  <si>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</si>
  <si>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</si>
  <si>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</si>
  <si>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</si>
  <si>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</si>
  <si>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</si>
  <si>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</si>
  <si>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</si>
  <si>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</si>
  <si>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</si>
  <si>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</si>
  <si>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</si>
  <si>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</si>
  <si>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</si>
  <si>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</si>
  <si>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</si>
  <si>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</si>
  <si>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</si>
  <si>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</si>
  <si>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</si>
  <si>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</si>
  <si>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</si>
  <si>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</si>
  <si>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</si>
  <si>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</si>
  <si>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</si>
  <si>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</si>
  <si>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</si>
  <si>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</si>
  <si>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</si>
  <si>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</si>
  <si>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</si>
  <si>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</si>
  <si>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</si>
  <si>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</si>
  <si>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</si>
  <si>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</si>
  <si>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</si>
  <si>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</si>
  <si>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</si>
  <si>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</si>
  <si>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</si>
  <si>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</si>
  <si>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</si>
  <si>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</si>
  <si>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</si>
  <si>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</si>
  <si>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</si>
  <si>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</si>
  <si>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</si>
  <si>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</si>
  <si>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</si>
  <si>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</si>
  <si>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</si>
  <si>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</si>
  <si>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</si>
  <si>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</si>
  <si>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</si>
  <si>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</si>
  <si>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</si>
  <si>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</si>
  <si>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</si>
  <si>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</si>
  <si>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</si>
  <si>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</si>
  <si>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</si>
  <si>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</si>
  <si>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</si>
  <si>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</si>
  <si>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</si>
  <si>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</si>
  <si>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</si>
  <si>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</si>
  <si>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</si>
  <si>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</si>
  <si>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</si>
  <si>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</si>
  <si>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</si>
  <si>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</si>
  <si>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</si>
  <si>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</si>
  <si>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</si>
  <si>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</si>
  <si>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</si>
  <si>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</si>
  <si>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</si>
  <si>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</si>
  <si>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</si>
  <si>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</si>
  <si>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</si>
  <si>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</si>
  <si>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</si>
  <si>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</si>
  <si>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</si>
  <si>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</si>
  <si>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</si>
  <si>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</si>
  <si>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</si>
  <si>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</si>
  <si>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</si>
  <si>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</si>
  <si>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</si>
  <si>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</si>
  <si>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</si>
  <si>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</si>
  <si>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</si>
  <si>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</si>
  <si>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</si>
  <si>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</si>
  <si>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</si>
  <si>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</si>
  <si>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</si>
  <si>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</si>
  <si>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</si>
  <si>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</si>
  <si>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</si>
  <si>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</si>
  <si>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</si>
  <si>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</si>
  <si>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</si>
  <si>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</si>
  <si>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</si>
  <si>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</si>
  <si>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</si>
  <si>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</si>
  <si>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</si>
  <si>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</si>
  <si>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</si>
  <si>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</si>
  <si>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</si>
  <si>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</si>
  <si>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</si>
  <si>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</si>
  <si>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</si>
  <si>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</si>
  <si>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</si>
  <si>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</si>
  <si>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</si>
  <si>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</si>
  <si>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</si>
  <si>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</si>
  <si>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</si>
  <si>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</si>
  <si>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</si>
  <si>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</si>
  <si>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</si>
  <si>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</si>
  <si>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</si>
  <si>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</si>
  <si>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</si>
  <si>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</si>
  <si>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</si>
  <si>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</si>
  <si>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</si>
  <si>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</si>
  <si>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</si>
  <si>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</si>
  <si>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</si>
  <si>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</si>
  <si>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</si>
  <si>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</si>
  <si>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</si>
  <si>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</si>
  <si>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</si>
  <si>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</si>
  <si>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</si>
  <si>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</si>
  <si>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</si>
  <si>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</si>
  <si>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</si>
  <si>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</si>
  <si>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</si>
  <si>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</si>
  <si>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</si>
  <si>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</si>
  <si>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</si>
  <si>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</si>
  <si>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</si>
  <si>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</si>
  <si>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</si>
  <si>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</si>
  <si>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</si>
  <si>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</si>
  <si>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</si>
  <si>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</si>
  <si>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</si>
  <si>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</si>
  <si>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</si>
  <si>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</si>
  <si>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</si>
  <si>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</si>
  <si>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</si>
  <si>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</si>
  <si>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</si>
  <si>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</si>
  <si>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</si>
  <si>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</si>
  <si>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</si>
  <si>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</si>
  <si>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</si>
  <si>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</si>
  <si>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</si>
  <si>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</si>
  <si>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</si>
  <si>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</si>
  <si>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</si>
  <si>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</si>
  <si>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</si>
  <si>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</si>
  <si>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</si>
  <si>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</si>
  <si>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</si>
  <si>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</si>
  <si>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</si>
  <si>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</si>
  <si>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</si>
  <si>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</si>
  <si>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</si>
  <si>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</si>
  <si>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</si>
  <si>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</si>
  <si>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</si>
  <si>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</si>
  <si>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</si>
  <si>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</si>
  <si>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</si>
  <si>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</si>
  <si>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</si>
  <si>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</si>
  <si>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</si>
  <si>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</si>
  <si>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</si>
  <si>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</si>
  <si>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</si>
  <si>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</si>
  <si>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</si>
  <si>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</si>
  <si>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</si>
  <si>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</si>
  <si>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</si>
  <si>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</si>
  <si>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</si>
  <si>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</si>
  <si>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</si>
  <si>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</si>
  <si>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</si>
  <si>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</si>
  <si>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</si>
  <si>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</si>
  <si>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</si>
  <si>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</si>
  <si>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</si>
  <si>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</si>
  <si>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</si>
  <si>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</si>
  <si>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</si>
  <si>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</si>
  <si>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</si>
  <si>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</si>
  <si>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</si>
  <si>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</si>
  <si>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</si>
  <si>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</si>
  <si>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</si>
  <si>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</si>
  <si>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</si>
  <si>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</si>
  <si>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</si>
  <si>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</si>
  <si>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</si>
  <si>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</si>
  <si>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</si>
  <si>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</si>
  <si>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</si>
  <si>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</si>
  <si>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</si>
  <si>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</si>
  <si>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</si>
  <si>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</si>
  <si>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</si>
  <si>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</si>
  <si>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</si>
  <si>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</si>
  <si>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</si>
  <si>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</si>
  <si>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</si>
  <si>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</si>
  <si>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</si>
  <si>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</si>
  <si>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</si>
  <si>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</si>
  <si>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</si>
  <si>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</si>
  <si>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</si>
  <si>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</si>
  <si>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</si>
  <si>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</si>
  <si>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</si>
  <si>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</si>
  <si>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</si>
  <si>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</si>
  <si>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</si>
  <si>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</si>
  <si>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</si>
  <si>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</si>
  <si>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</si>
  <si>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</si>
  <si>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</si>
  <si>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</si>
  <si>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</si>
  <si>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</si>
  <si>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</si>
  <si>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</si>
  <si>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</si>
  <si>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</si>
  <si>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</si>
  <si>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</si>
  <si>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</si>
  <si>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</si>
  <si>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</si>
  <si>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</si>
  <si>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</si>
  <si>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</si>
  <si>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</si>
  <si>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</si>
  <si>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</si>
  <si>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</si>
  <si>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</si>
  <si>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</si>
  <si>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</si>
  <si>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</si>
  <si>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</si>
  <si>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</si>
  <si>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</si>
  <si>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</si>
  <si>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</si>
  <si>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</si>
  <si>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</si>
  <si>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</si>
  <si>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</si>
  <si>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</si>
  <si>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</si>
  <si>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</si>
  <si>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</si>
  <si>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</si>
  <si>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</si>
  <si>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</si>
  <si>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</si>
  <si>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</si>
  <si>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</si>
  <si>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</si>
  <si>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</si>
  <si>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</si>
  <si>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</si>
  <si>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</si>
  <si>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</si>
  <si>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</si>
  <si>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</si>
  <si>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</si>
  <si>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</si>
  <si>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</si>
  <si>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</si>
  <si>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</si>
  <si>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</si>
  <si>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</si>
  <si>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</si>
  <si>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</si>
  <si>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</si>
  <si>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</si>
  <si>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</si>
  <si>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</si>
  <si>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</si>
  <si>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</si>
  <si>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</si>
  <si>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</si>
  <si>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</si>
  <si>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</si>
  <si>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</si>
  <si>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</si>
  <si>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</si>
  <si>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</si>
  <si>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</si>
  <si>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</si>
  <si>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</si>
  <si>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</si>
  <si>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</si>
  <si>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</si>
  <si>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</si>
  <si>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</si>
  <si>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</si>
  <si>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</si>
  <si>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</si>
  <si>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</si>
  <si>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</si>
  <si>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</si>
  <si>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</si>
  <si>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</si>
  <si>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</si>
  <si>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</si>
  <si>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</si>
  <si>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</si>
  <si>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</si>
  <si>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</si>
  <si>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</si>
  <si>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</si>
  <si>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</si>
  <si>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</si>
  <si>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</si>
  <si>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</si>
  <si>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</si>
  <si>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</si>
  <si>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</si>
  <si>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</si>
  <si>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</si>
  <si>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</si>
  <si>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</si>
  <si>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</si>
  <si>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</si>
  <si>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</si>
  <si>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</si>
  <si>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</si>
  <si>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</si>
  <si>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</si>
  <si>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</si>
  <si>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</si>
  <si>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</si>
  <si>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</si>
  <si>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</si>
  <si>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</si>
  <si>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</si>
  <si>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</si>
  <si>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</si>
  <si>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</si>
  <si>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</si>
  <si>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</si>
  <si>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</si>
  <si>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</si>
  <si>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</si>
  <si>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</si>
  <si>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</si>
  <si>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</si>
  <si>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</si>
  <si>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</si>
  <si>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</si>
  <si>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</si>
  <si>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</si>
  <si>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</si>
  <si>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</si>
  <si>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</si>
  <si>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</si>
  <si>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</si>
  <si>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</si>
  <si>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</si>
  <si>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</si>
  <si>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</si>
  <si>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</si>
  <si>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</si>
  <si>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</si>
  <si>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</si>
  <si>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</si>
  <si>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</si>
  <si>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</si>
  <si>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</si>
  <si>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</si>
  <si>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</si>
  <si>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</si>
  <si>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</si>
  <si>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</si>
  <si>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</si>
  <si>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</si>
  <si>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</si>
  <si>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</si>
  <si>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</si>
  <si>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</si>
  <si>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</si>
  <si>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</si>
  <si>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</si>
  <si>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</si>
  <si>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</si>
  <si>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</si>
  <si>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</si>
  <si>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</si>
  <si>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</si>
  <si>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</si>
  <si>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</si>
  <si>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</si>
  <si>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</si>
  <si>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</si>
  <si>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</si>
  <si>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</si>
  <si>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</si>
  <si>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</si>
  <si>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</si>
  <si>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</si>
  <si>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</si>
  <si>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</si>
  <si>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</si>
  <si>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</si>
  <si>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</si>
  <si>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</si>
  <si>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</si>
  <si>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</si>
  <si>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</si>
  <si>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</si>
  <si>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</si>
  <si>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</si>
  <si>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</si>
  <si>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</si>
  <si>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</si>
  <si>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</si>
  <si>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</si>
  <si>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</si>
  <si>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</si>
  <si>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</si>
  <si>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</si>
  <si>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</si>
  <si>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</si>
  <si>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</si>
  <si>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</si>
  <si>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</si>
  <si>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</si>
  <si>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</si>
  <si>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</si>
  <si>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</si>
  <si>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</si>
  <si>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</si>
  <si>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</si>
  <si>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</si>
  <si>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</si>
  <si>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</si>
  <si>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</si>
  <si>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</si>
  <si>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</si>
  <si>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</si>
  <si>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</si>
  <si>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</si>
  <si>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</si>
  <si>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</si>
  <si>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</si>
  <si>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</si>
  <si>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</si>
  <si>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</si>
  <si>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</si>
  <si>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</si>
  <si>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</si>
  <si>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</si>
  <si>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</si>
  <si>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</si>
  <si>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</si>
  <si>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</si>
  <si>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</si>
  <si>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</si>
  <si>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</si>
  <si>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</si>
  <si>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</si>
  <si>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</si>
  <si>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</si>
  <si>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</si>
  <si>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</si>
  <si>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</si>
  <si>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</si>
  <si>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</si>
  <si>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</si>
  <si>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</si>
  <si>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</si>
  <si>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</si>
  <si>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</si>
  <si>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</si>
  <si>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</si>
  <si>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</si>
  <si>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</si>
  <si>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</si>
  <si>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</si>
  <si>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</si>
  <si>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</si>
  <si>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</si>
  <si>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</si>
  <si>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</si>
  <si>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</si>
  <si>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</si>
  <si>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</si>
  <si>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</si>
  <si>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</si>
  <si>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</si>
  <si>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</si>
  <si>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</si>
  <si>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</si>
  <si>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</si>
  <si>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</si>
  <si>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</si>
  <si>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</si>
  <si>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</si>
  <si>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</si>
  <si>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</si>
  <si>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</si>
  <si>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</si>
  <si>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</si>
  <si>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</si>
  <si>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</si>
  <si>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</si>
  <si>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</si>
  <si>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</si>
  <si>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</si>
  <si>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</si>
  <si>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</si>
  <si>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</si>
  <si>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</si>
  <si>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</si>
  <si>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</si>
  <si>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</si>
  <si>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</si>
  <si>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</si>
  <si>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</si>
  <si>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</si>
  <si>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</si>
  <si>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</si>
  <si>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</si>
  <si>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</si>
  <si>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</si>
  <si>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</si>
  <si>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</si>
  <si>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</si>
  <si>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</si>
  <si>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</si>
  <si>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</si>
  <si>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</si>
  <si>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</si>
  <si>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</si>
  <si>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</si>
  <si>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</si>
  <si>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</si>
  <si>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</si>
  <si>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</si>
  <si>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</si>
  <si>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</si>
  <si>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</si>
  <si>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</si>
  <si>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</si>
  <si>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</si>
  <si>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</si>
  <si>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</si>
  <si>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</si>
  <si>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</si>
  <si>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</si>
  <si>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</si>
  <si>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</si>
  <si>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</si>
  <si>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</si>
  <si>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</si>
  <si>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</si>
  <si>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</si>
  <si>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</si>
  <si>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</si>
  <si>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</si>
  <si>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</si>
  <si>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</si>
  <si>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</si>
  <si>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</si>
  <si>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</si>
  <si>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</si>
  <si>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</si>
  <si>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</si>
  <si>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</si>
  <si>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</si>
  <si>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</si>
  <si>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</si>
  <si>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</si>
  <si>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</si>
  <si>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</si>
  <si>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</si>
  <si>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</si>
  <si>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</si>
  <si>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</si>
  <si>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</si>
  <si>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</si>
  <si>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</si>
  <si>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</si>
  <si>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</si>
  <si>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</si>
  <si>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</si>
  <si>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</si>
  <si>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</si>
  <si>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</si>
  <si>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</si>
  <si>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</si>
  <si>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</si>
  <si>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</si>
  <si>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</si>
  <si>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</si>
  <si>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</si>
  <si>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</si>
  <si>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</si>
  <si>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</si>
  <si>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</si>
  <si>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</si>
  <si>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</si>
  <si>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</si>
  <si>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</si>
  <si>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</si>
  <si>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</si>
  <si>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</si>
  <si>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</si>
  <si>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</si>
  <si>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</si>
  <si>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</si>
  <si>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</si>
  <si>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</si>
  <si>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</si>
  <si>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</si>
  <si>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</si>
  <si>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</si>
  <si>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</si>
  <si>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</si>
  <si>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</si>
  <si>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</si>
  <si>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</si>
  <si>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</si>
  <si>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</si>
  <si>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</si>
  <si>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</si>
  <si>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</si>
  <si>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</si>
  <si>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</si>
  <si>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</si>
  <si>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</si>
  <si>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</si>
  <si>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</si>
  <si>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</si>
  <si>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</si>
  <si>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</si>
  <si>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</si>
  <si>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</si>
  <si>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</si>
  <si>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</si>
  <si>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</si>
  <si>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</si>
  <si>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</si>
  <si>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</si>
  <si>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</si>
  <si>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</si>
  <si>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</si>
  <si>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</si>
  <si>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</si>
  <si>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</si>
  <si>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</si>
  <si>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</si>
  <si>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</si>
  <si>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</si>
  <si>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</si>
  <si>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</si>
  <si>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</si>
  <si>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</si>
  <si>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</si>
  <si>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</si>
  <si>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</si>
  <si>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</si>
  <si>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</si>
  <si>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</si>
  <si>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</si>
  <si>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</si>
  <si>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</si>
  <si>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</si>
  <si>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</si>
  <si>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</si>
  <si>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</si>
  <si>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</si>
  <si>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</si>
  <si>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</si>
  <si>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</si>
  <si>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</si>
  <si>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</si>
  <si>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</si>
  <si>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</si>
  <si>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</si>
  <si>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</si>
  <si>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</si>
  <si>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</si>
  <si>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</si>
  <si>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</si>
  <si>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</si>
  <si>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</si>
  <si>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</si>
  <si>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</si>
  <si>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</si>
  <si>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</si>
  <si>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</si>
  <si>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</si>
  <si>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</si>
  <si>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</si>
  <si>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</si>
  <si>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</si>
  <si>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</si>
  <si>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</si>
  <si>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</si>
  <si>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</si>
  <si>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</si>
  <si>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</si>
  <si>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</si>
  <si>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</si>
  <si>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</si>
  <si>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</si>
  <si>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</si>
  <si>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</si>
  <si>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</si>
  <si>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</si>
  <si>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</si>
  <si>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</si>
  <si>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</si>
  <si>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</si>
  <si>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</si>
  <si>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</si>
  <si>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</si>
  <si>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</si>
  <si>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</si>
  <si>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</si>
  <si>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</si>
  <si>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</si>
  <si>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</si>
  <si>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</si>
  <si>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</si>
  <si>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</si>
  <si>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</si>
  <si>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</si>
  <si>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</si>
  <si>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</si>
  <si>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</si>
  <si>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</si>
  <si>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</si>
  <si>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</si>
  <si>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</si>
  <si>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</si>
  <si>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</si>
  <si>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</si>
  <si>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</si>
  <si>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</si>
  <si>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</si>
  <si>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</si>
  <si>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</si>
  <si>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</si>
  <si>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</si>
  <si>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</si>
  <si>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</si>
  <si>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</si>
  <si>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</si>
  <si>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</si>
  <si>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</si>
  <si>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</si>
  <si>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</si>
  <si>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</si>
  <si>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</si>
  <si>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</si>
  <si>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</si>
  <si>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</si>
  <si>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</si>
  <si>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</si>
  <si>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</si>
  <si>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</si>
  <si>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</si>
  <si>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</si>
  <si>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</si>
  <si>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</si>
  <si>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</si>
  <si>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</si>
  <si>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</si>
  <si>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</si>
  <si>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</si>
  <si>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</si>
  <si>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</si>
  <si>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</si>
  <si>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</si>
  <si>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</si>
  <si>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</si>
  <si>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</si>
  <si>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</si>
  <si>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</si>
  <si>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</si>
  <si>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</si>
  <si>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</si>
  <si>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</si>
  <si>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</si>
  <si>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</si>
  <si>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</si>
  <si>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</si>
  <si>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</si>
  <si>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</si>
  <si>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</si>
  <si>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</si>
  <si>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</si>
  <si>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</si>
  <si>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</si>
  <si>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</si>
  <si>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</si>
  <si>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</si>
  <si>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</si>
  <si>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</si>
  <si>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</si>
  <si>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</si>
  <si>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</si>
  <si>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</si>
  <si>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</si>
  <si>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</si>
  <si>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</si>
  <si>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</si>
  <si>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</si>
  <si>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</si>
  <si>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</si>
  <si>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</si>
  <si>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</si>
  <si>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</si>
  <si>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</si>
  <si>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</si>
  <si>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</si>
  <si>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</si>
  <si>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</si>
  <si>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</si>
  <si>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</si>
  <si>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</si>
  <si>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</si>
  <si>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</si>
  <si>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</si>
  <si>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</si>
  <si>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</si>
  <si>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</si>
  <si>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</si>
  <si>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</si>
  <si>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</si>
  <si>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</si>
  <si>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</si>
  <si>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</si>
  <si>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</si>
  <si>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</si>
  <si>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</si>
  <si>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</si>
  <si>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</si>
  <si>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</si>
  <si>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</si>
  <si>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</si>
  <si>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</si>
  <si>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</si>
  <si>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</si>
  <si>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</si>
  <si>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</si>
  <si>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</si>
  <si>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</si>
  <si>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</si>
  <si>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</si>
  <si>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</si>
  <si>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</si>
  <si>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</si>
  <si>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</si>
  <si>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</si>
  <si>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</si>
  <si>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</si>
  <si>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</si>
  <si>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</si>
  <si>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</si>
  <si>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</si>
  <si>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</si>
  <si>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</si>
  <si>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</si>
  <si>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</si>
  <si>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</si>
  <si>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</si>
  <si>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</si>
  <si>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</si>
  <si>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</si>
  <si>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</si>
  <si>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</si>
  <si>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</si>
  <si>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</si>
  <si>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</si>
  <si>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</si>
  <si>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</si>
  <si>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</si>
  <si>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</si>
  <si>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</si>
  <si>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</si>
  <si>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</si>
  <si>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</si>
  <si>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</si>
  <si>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</si>
  <si>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</si>
  <si>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</si>
  <si>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</si>
  <si>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</si>
  <si>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</si>
  <si>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</si>
  <si>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</si>
  <si>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</si>
  <si>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</si>
  <si>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</si>
  <si>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</si>
  <si>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</si>
  <si>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</si>
  <si>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</si>
  <si>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</si>
  <si>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</si>
  <si>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</si>
  <si>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</si>
  <si>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</si>
  <si>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</si>
  <si>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</si>
  <si>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</si>
  <si>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</si>
  <si>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</si>
  <si>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</si>
  <si>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</si>
  <si>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</si>
  <si>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</si>
  <si>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</si>
  <si>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</si>
  <si>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</si>
  <si>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</si>
  <si>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</si>
  <si>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</si>
  <si>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</si>
  <si>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</si>
  <si>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</si>
  <si>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</si>
  <si>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</si>
  <si>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</si>
  <si>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</si>
  <si>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</si>
  <si>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</si>
  <si>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</si>
  <si>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</si>
  <si>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</si>
  <si>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</si>
  <si>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</si>
  <si>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</si>
  <si>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</si>
  <si>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</si>
  <si>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</si>
  <si>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</si>
  <si>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</si>
  <si>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</si>
  <si>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</si>
  <si>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</si>
  <si>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</si>
  <si>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</si>
  <si>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</si>
  <si>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</si>
  <si>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</si>
  <si>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</si>
  <si>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</si>
  <si>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</si>
  <si>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</si>
  <si>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</si>
  <si>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</si>
  <si>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</si>
  <si>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</si>
  <si>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</si>
  <si>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</si>
  <si>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</si>
  <si>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</si>
  <si>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</si>
  <si>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</si>
  <si>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</si>
  <si>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</si>
  <si>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</si>
  <si>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</si>
  <si>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</si>
  <si>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</si>
  <si>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</si>
  <si>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</si>
  <si>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</si>
  <si>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</si>
  <si>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</si>
  <si>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</si>
  <si>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</si>
  <si>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</si>
  <si>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</si>
  <si>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</si>
  <si>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</si>
  <si>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</si>
  <si>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</si>
  <si>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</si>
  <si>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</si>
  <si>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</si>
  <si>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</si>
  <si>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</si>
  <si>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</si>
  <si>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</si>
  <si>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</si>
  <si>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</si>
  <si>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</si>
  <si>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</si>
  <si>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</si>
  <si>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</si>
  <si>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</si>
  <si>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</si>
  <si>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</si>
  <si>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</si>
  <si>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</si>
  <si>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</si>
  <si>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</si>
  <si>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</si>
  <si>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</si>
  <si>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</si>
  <si>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</si>
  <si>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</si>
  <si>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</si>
  <si>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</si>
  <si>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</si>
  <si>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</si>
  <si>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</si>
  <si>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</si>
  <si>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</si>
  <si>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</si>
  <si>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</si>
  <si>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</si>
  <si>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</si>
  <si>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</si>
  <si>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</si>
  <si>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</si>
  <si>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</si>
  <si>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</si>
  <si>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</si>
  <si>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</si>
  <si>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</si>
  <si>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</si>
  <si>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</si>
  <si>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</si>
  <si>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</si>
  <si>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</si>
  <si>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</si>
  <si>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</si>
  <si>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</si>
  <si>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</si>
  <si>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</si>
  <si>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</si>
  <si>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</si>
  <si>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</si>
  <si>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</si>
  <si>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</si>
  <si>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</si>
  <si>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</si>
  <si>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</si>
  <si>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</si>
  <si>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</si>
  <si>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</si>
  <si>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</si>
  <si>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</si>
  <si>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</si>
  <si>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</si>
  <si>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</si>
  <si>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</si>
  <si>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</si>
  <si>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</si>
  <si>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</si>
  <si>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</si>
  <si>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</si>
  <si>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</si>
  <si>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</si>
  <si>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</si>
  <si>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</si>
  <si>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</si>
  <si>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</si>
  <si>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</si>
  <si>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</si>
  <si>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</si>
  <si>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</si>
  <si>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</si>
  <si>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</si>
  <si>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</si>
  <si>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</si>
  <si>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</si>
  <si>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</si>
  <si>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</si>
  <si>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</si>
  <si>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</si>
  <si>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</si>
  <si>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</si>
  <si>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</si>
  <si>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</si>
  <si>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</si>
  <si>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</si>
  <si>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</si>
  <si>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</si>
  <si>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</si>
  <si>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</si>
  <si>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</si>
  <si>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</si>
  <si>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</si>
  <si>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</si>
  <si>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</si>
  <si>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</si>
  <si>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</si>
  <si>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</si>
  <si>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</si>
  <si>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</si>
  <si>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</si>
  <si>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</si>
  <si>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</si>
  <si>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</si>
  <si>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</si>
  <si>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</si>
  <si>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</si>
  <si>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</si>
  <si>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</si>
  <si>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</si>
  <si>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</si>
  <si>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</si>
  <si>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</si>
  <si>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</si>
  <si>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</si>
  <si>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</si>
  <si>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</si>
  <si>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</si>
  <si>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</si>
  <si>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</si>
  <si>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</si>
  <si>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</si>
  <si>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</si>
  <si>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</si>
  <si>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</si>
  <si>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</si>
  <si>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</si>
  <si>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</si>
  <si>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</si>
  <si>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</si>
  <si>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</si>
  <si>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</si>
  <si>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</si>
  <si>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</si>
  <si>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</si>
  <si>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</si>
  <si>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</si>
  <si>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</si>
  <si>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</si>
  <si>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</si>
  <si>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</si>
  <si>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</si>
  <si>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</si>
  <si>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</si>
  <si>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</si>
  <si>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</si>
  <si>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</si>
  <si>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</si>
  <si>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</si>
  <si>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</si>
  <si>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</si>
  <si>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</si>
  <si>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</si>
  <si>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</si>
  <si>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</si>
  <si>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</si>
  <si>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</si>
  <si>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</si>
  <si>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</si>
  <si>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</si>
  <si>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</si>
  <si>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</si>
  <si>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</si>
  <si>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</si>
  <si>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</si>
  <si>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</si>
  <si>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</si>
  <si>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</si>
  <si>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</si>
  <si>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</si>
  <si>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</si>
  <si>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</si>
  <si>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</si>
  <si>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</si>
  <si>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</si>
  <si>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</si>
  <si>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</si>
  <si>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</si>
  <si>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</si>
  <si>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</si>
  <si>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</si>
  <si>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</si>
  <si>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</si>
  <si>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</si>
  <si>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</si>
  <si>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</si>
  <si>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</si>
  <si>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</si>
  <si>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</si>
  <si>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</si>
  <si>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</si>
  <si>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</si>
  <si>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</si>
  <si>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</si>
  <si>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</si>
  <si>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</si>
  <si>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</si>
  <si>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</si>
  <si>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</si>
  <si>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</si>
  <si>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</si>
  <si>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</si>
  <si>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</si>
  <si>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</si>
  <si>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</si>
  <si>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</si>
  <si>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</si>
  <si>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</si>
  <si>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</si>
  <si>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</si>
  <si>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</si>
  <si>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</si>
  <si>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</si>
  <si>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</si>
  <si>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</si>
  <si>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</si>
  <si>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</si>
  <si>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</si>
  <si>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</si>
  <si>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</si>
  <si>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</si>
  <si>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</si>
  <si>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</si>
  <si>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</si>
  <si>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</si>
  <si>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</si>
  <si>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</si>
  <si>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</si>
  <si>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</si>
  <si>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</si>
  <si>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</si>
  <si>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</si>
  <si>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</si>
  <si>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</si>
  <si>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</si>
  <si>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</si>
  <si>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</si>
  <si>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</si>
  <si>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</si>
  <si>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</si>
  <si>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</si>
  <si>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</si>
  <si>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</si>
  <si>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</si>
  <si>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</si>
  <si>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</si>
  <si>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</si>
  <si>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</si>
  <si>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</si>
  <si>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</si>
  <si>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</si>
  <si>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</si>
  <si>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</si>
  <si>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</si>
  <si>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</si>
  <si>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</si>
  <si>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</si>
  <si>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</si>
  <si>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</si>
  <si>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</si>
  <si>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</si>
  <si>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</si>
  <si>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</si>
  <si>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</si>
  <si>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</si>
  <si>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</si>
  <si>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</si>
  <si>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</si>
  <si>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</si>
  <si>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</si>
  <si>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</si>
  <si>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</si>
  <si>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</si>
  <si>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</si>
  <si>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</si>
  <si>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</si>
  <si>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</si>
  <si>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</si>
  <si>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</si>
  <si>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</si>
  <si>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</si>
  <si>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</si>
  <si>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</si>
  <si>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</si>
  <si>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</si>
  <si>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</si>
  <si>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</si>
  <si>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</si>
  <si>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</si>
  <si>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</si>
  <si>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</si>
  <si>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</si>
  <si>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</si>
  <si>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</si>
  <si>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</si>
  <si>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</si>
  <si>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</si>
  <si>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</si>
  <si>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</si>
  <si>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</si>
  <si>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</si>
  <si>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</si>
  <si>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</si>
  <si>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</si>
  <si>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</si>
  <si>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</si>
  <si>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</si>
  <si>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</si>
  <si>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</si>
  <si>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</si>
  <si>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</si>
  <si>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</si>
  <si>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</si>
  <si>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</si>
  <si>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</si>
  <si>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</si>
  <si>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</si>
  <si>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</si>
  <si>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</si>
  <si>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</si>
  <si>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</si>
  <si>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</si>
  <si>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</si>
  <si>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</si>
  <si>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</si>
  <si>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</si>
  <si>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</si>
  <si>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</si>
  <si>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</si>
  <si>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</si>
  <si>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</si>
  <si>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</si>
  <si>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</si>
  <si>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</si>
  <si>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</si>
  <si>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</si>
  <si>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</si>
  <si>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</si>
  <si>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</si>
  <si>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</si>
  <si>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</si>
  <si>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</si>
  <si>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</si>
  <si>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</si>
  <si>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</si>
  <si>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</si>
  <si>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</si>
  <si>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</si>
  <si>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</si>
  <si>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</si>
  <si>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</si>
  <si>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</si>
  <si>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</si>
  <si>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</si>
  <si>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</si>
  <si>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</si>
  <si>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</si>
  <si>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</si>
  <si>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</si>
  <si>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</si>
  <si>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</si>
  <si>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</si>
  <si>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</si>
  <si>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</si>
  <si>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</si>
  <si>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</si>
  <si>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</si>
  <si>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</si>
  <si>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</si>
  <si>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</si>
  <si>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</si>
  <si>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</si>
  <si>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</si>
  <si>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</si>
  <si>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</si>
  <si>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</si>
  <si>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</si>
  <si>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</si>
  <si>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</si>
  <si>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</si>
  <si>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</si>
  <si>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</si>
  <si>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</si>
  <si>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</si>
  <si>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</si>
  <si>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</si>
  <si>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</si>
  <si>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</si>
  <si>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</si>
  <si>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</si>
  <si>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</si>
  <si>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</si>
  <si>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</si>
  <si>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</si>
  <si>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</si>
  <si>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</si>
  <si>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</si>
  <si>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</si>
  <si>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</si>
  <si>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</si>
  <si>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</si>
  <si>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</si>
  <si>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</si>
  <si>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</si>
  <si>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</si>
  <si>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</si>
  <si>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</si>
  <si>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</si>
  <si>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</si>
  <si>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</si>
  <si>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</si>
  <si>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</si>
  <si>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</si>
  <si>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</si>
  <si>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</si>
  <si>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</si>
  <si>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</si>
  <si>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</si>
  <si>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</si>
  <si>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</si>
  <si>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</si>
  <si>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</si>
  <si>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</si>
  <si>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</si>
  <si>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</si>
  <si>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</si>
  <si>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</si>
  <si>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</si>
  <si>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</si>
  <si>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</si>
  <si>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</si>
  <si>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</si>
  <si>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</si>
  <si>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</si>
  <si>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</si>
  <si>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</si>
  <si>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</si>
  <si>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</si>
  <si>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</si>
  <si>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</si>
  <si>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</si>
  <si>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</si>
  <si>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</si>
  <si>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</si>
  <si>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</si>
  <si>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</si>
  <si>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</si>
  <si>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</si>
  <si>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</si>
  <si>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</si>
  <si>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</si>
  <si>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</si>
  <si>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</si>
  <si>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</si>
  <si>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</si>
  <si>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</si>
  <si>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</si>
  <si>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</si>
  <si>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</si>
  <si>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</si>
  <si>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</si>
  <si>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</si>
  <si>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</si>
  <si>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</si>
  <si>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</si>
  <si>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</si>
  <si>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</si>
  <si>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</si>
  <si>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</si>
  <si>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</si>
  <si>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</si>
  <si>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</si>
  <si>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</si>
  <si>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</si>
  <si>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</si>
  <si>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</si>
  <si>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</si>
  <si>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</si>
  <si>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</si>
  <si>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</si>
  <si>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</si>
  <si>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</si>
  <si>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</si>
  <si>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</si>
  <si>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</si>
  <si>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</si>
  <si>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</si>
  <si>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</si>
  <si>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</si>
  <si>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</si>
  <si>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</si>
  <si>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</si>
  <si>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</si>
  <si>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</si>
  <si>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</si>
  <si>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</si>
  <si>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</si>
  <si>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</si>
  <si>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</si>
  <si>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</si>
  <si>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</si>
  <si>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</si>
  <si>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</si>
  <si>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</si>
  <si>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</si>
  <si>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</si>
  <si>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</si>
  <si>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</si>
  <si>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</si>
  <si>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</si>
  <si>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</si>
  <si>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</si>
  <si>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</si>
  <si>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</si>
  <si>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</si>
  <si>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</si>
  <si>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</si>
  <si>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</si>
  <si>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</si>
  <si>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</si>
  <si>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</si>
  <si>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</si>
  <si>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</si>
  <si>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</si>
  <si>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</si>
  <si>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</si>
  <si>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</si>
  <si>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</si>
  <si>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</si>
  <si>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</si>
  <si>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</si>
  <si>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</si>
  <si>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</si>
  <si>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</si>
  <si>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</si>
  <si>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</si>
  <si>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</si>
  <si>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</si>
  <si>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</si>
  <si>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</si>
  <si>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</si>
  <si>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</si>
  <si>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</si>
  <si>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</si>
  <si>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</si>
  <si>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</si>
  <si>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</si>
  <si>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</si>
  <si>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</si>
  <si>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</si>
  <si>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</si>
  <si>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</si>
  <si>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</si>
  <si>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</si>
  <si>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</si>
  <si>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</si>
  <si>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</si>
  <si>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</si>
  <si>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</si>
  <si>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</si>
  <si>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</si>
  <si>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</si>
  <si>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</si>
  <si>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</si>
  <si>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</si>
  <si>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</si>
  <si>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</si>
  <si>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</si>
  <si>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</si>
  <si>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</si>
  <si>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</si>
  <si>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</si>
  <si>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</si>
  <si>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</si>
  <si>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</si>
  <si>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</si>
  <si>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</si>
  <si>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</si>
  <si>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</si>
  <si>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</si>
  <si>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</si>
  <si>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</si>
  <si>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</si>
  <si>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</si>
  <si>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</si>
  <si>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</si>
  <si>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</si>
  <si>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</si>
  <si>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</si>
  <si>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</si>
  <si>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</si>
  <si>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</si>
  <si>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</si>
  <si>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</si>
  <si>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</si>
  <si>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</si>
  <si>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</si>
  <si>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</si>
  <si>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</si>
  <si>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</si>
  <si>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</si>
  <si>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</si>
  <si>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</si>
  <si>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</si>
  <si>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</si>
  <si>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</si>
  <si>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</si>
  <si>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</si>
  <si>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</si>
  <si>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</si>
  <si>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</si>
  <si>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</si>
  <si>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</si>
  <si>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</si>
  <si>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</si>
  <si>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</si>
  <si>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</si>
  <si>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</si>
  <si>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</si>
  <si>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</si>
  <si>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</si>
  <si>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</si>
  <si>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</si>
  <si>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</si>
  <si>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</si>
  <si>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</si>
  <si>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</si>
  <si>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</si>
  <si>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</si>
  <si>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</si>
  <si>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</si>
  <si>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</si>
  <si>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</si>
  <si>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</si>
  <si>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</si>
  <si>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</si>
  <si>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</si>
  <si>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</si>
  <si>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</si>
  <si>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</si>
  <si>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</si>
  <si>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</si>
  <si>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</si>
  <si>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</si>
  <si>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</si>
  <si>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</si>
  <si>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</si>
  <si>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</si>
  <si>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</si>
  <si>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</si>
  <si>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</si>
  <si>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</si>
  <si>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</si>
  <si>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</si>
  <si>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</si>
  <si>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</si>
  <si>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</si>
  <si>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</si>
  <si>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</si>
  <si>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</si>
  <si>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</si>
  <si>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</si>
  <si>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</si>
  <si>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</si>
  <si>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</si>
  <si>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</si>
  <si>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</si>
  <si>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</si>
  <si>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</si>
  <si>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</si>
  <si>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</si>
  <si>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</si>
  <si>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</si>
  <si>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</si>
  <si>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</si>
  <si>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</si>
  <si>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</si>
  <si>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</si>
  <si>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</si>
  <si>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</si>
  <si>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</si>
  <si>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</si>
  <si>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</si>
  <si>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</si>
  <si>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</si>
  <si>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</si>
  <si>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</si>
  <si>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</si>
  <si>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</si>
  <si>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</si>
  <si>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</si>
  <si>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</si>
  <si>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</si>
  <si>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</si>
  <si>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</si>
  <si>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</si>
  <si>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</si>
  <si>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</si>
  <si>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</si>
  <si>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</si>
  <si>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</si>
  <si>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</si>
  <si>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</si>
  <si>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</si>
  <si>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</si>
  <si>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</si>
  <si>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</si>
  <si>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</si>
  <si>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</si>
  <si>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</si>
  <si>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</si>
  <si>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</si>
  <si>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</si>
  <si>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</si>
  <si>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</si>
  <si>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</si>
  <si>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</si>
  <si>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</si>
  <si>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</si>
  <si>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</si>
  <si>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</si>
  <si>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</si>
  <si>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</si>
  <si>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</si>
  <si>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</si>
  <si>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</si>
  <si>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</si>
  <si>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</si>
  <si>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</si>
  <si>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</si>
  <si>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</si>
  <si>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</si>
  <si>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</si>
  <si>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</si>
  <si>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</si>
  <si>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</si>
  <si>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</si>
  <si>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</si>
  <si>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</si>
  <si>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</si>
  <si>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</si>
  <si>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</si>
  <si>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</si>
  <si>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</si>
  <si>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</si>
  <si>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</si>
  <si>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</si>
  <si>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</si>
  <si>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</si>
  <si>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</si>
  <si>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</si>
  <si>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</si>
  <si>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</si>
  <si>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</si>
  <si>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</si>
  <si>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</si>
  <si>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</si>
  <si>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</si>
  <si>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</si>
  <si>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</si>
  <si>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</si>
  <si>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</si>
  <si>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</si>
  <si>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</si>
  <si>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</si>
  <si>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</si>
  <si>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</si>
  <si>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</si>
  <si>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</si>
  <si>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</si>
  <si>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</si>
  <si>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</si>
  <si>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</si>
  <si>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</si>
  <si>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</si>
  <si>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</si>
  <si>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</si>
  <si>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</si>
  <si>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</si>
  <si>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</si>
  <si>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</si>
  <si>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</si>
  <si>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</si>
  <si>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</si>
  <si>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</si>
  <si>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</si>
  <si>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</si>
  <si>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</si>
  <si>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</si>
  <si>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</si>
  <si>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</si>
  <si>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</si>
  <si>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</si>
  <si>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</si>
  <si>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</si>
  <si>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</si>
  <si>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</si>
  <si>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</si>
  <si>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</si>
  <si>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</si>
  <si>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</si>
  <si>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</si>
  <si>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</si>
  <si>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</si>
  <si>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</si>
  <si>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</si>
  <si>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</si>
  <si>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</si>
  <si>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</si>
  <si>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</si>
  <si>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</si>
  <si>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</si>
  <si>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</si>
  <si>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</si>
  <si>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</si>
  <si>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</si>
  <si>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</si>
  <si>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</si>
  <si>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</si>
  <si>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</si>
  <si>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</si>
  <si>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</si>
  <si>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</si>
  <si>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</si>
  <si>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</si>
  <si>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</si>
  <si>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</si>
  <si>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</si>
  <si>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</si>
  <si>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</si>
  <si>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</si>
  <si>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</si>
  <si>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</si>
  <si>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</si>
  <si>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</si>
  <si>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</si>
  <si>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</si>
  <si>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</si>
  <si>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</si>
  <si>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</si>
  <si>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</si>
  <si>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</si>
  <si>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</si>
  <si>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</si>
  <si>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</si>
  <si>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</si>
  <si>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</si>
  <si>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</si>
  <si>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</si>
  <si>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</si>
  <si>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</si>
  <si>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</si>
  <si>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</si>
  <si>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</si>
  <si>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</si>
  <si>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</si>
  <si>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</si>
  <si>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</si>
  <si>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</si>
  <si>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</si>
  <si>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</si>
  <si>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</si>
  <si>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</si>
  <si>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</si>
  <si>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</si>
  <si>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</si>
  <si>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</si>
  <si>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</si>
  <si>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</si>
  <si>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</si>
  <si>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</si>
  <si>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</si>
  <si>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</si>
  <si>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</si>
  <si>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</si>
  <si>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</si>
  <si>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</si>
  <si>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</si>
  <si>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</si>
  <si>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</si>
  <si>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</si>
  <si>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</si>
  <si>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</si>
  <si>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</si>
  <si>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</si>
  <si>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</si>
  <si>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</si>
  <si>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</si>
  <si>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</si>
  <si>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</si>
  <si>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</si>
  <si>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</si>
  <si>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</si>
  <si>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</si>
  <si>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</si>
  <si>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</si>
  <si>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</si>
  <si>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</si>
  <si>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</si>
  <si>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</si>
  <si>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</si>
  <si>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</si>
  <si>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</si>
  <si>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</si>
  <si>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</si>
  <si>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</si>
  <si>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</si>
  <si>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</si>
  <si>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</si>
  <si>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</si>
  <si>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</si>
  <si>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</si>
  <si>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</si>
  <si>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</si>
  <si>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</si>
  <si>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</si>
  <si>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</si>
  <si>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</si>
  <si>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</si>
  <si>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</si>
  <si>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</si>
  <si>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</si>
  <si>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</si>
  <si>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</si>
  <si>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</si>
  <si>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</si>
  <si>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</si>
  <si>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</si>
  <si>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</si>
  <si>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</si>
  <si>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</si>
  <si>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</si>
  <si>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</si>
  <si>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</si>
  <si>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</si>
  <si>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</si>
  <si>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</si>
  <si>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</si>
  <si>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</si>
  <si>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</si>
  <si>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</si>
  <si>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</si>
  <si>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</si>
  <si>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</si>
  <si>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</si>
  <si>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</si>
  <si>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</si>
  <si>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</si>
  <si>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</si>
  <si>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</si>
  <si>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</si>
  <si>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</si>
  <si>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</si>
  <si>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</si>
  <si>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</si>
  <si>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</si>
  <si>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</si>
  <si>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</si>
  <si>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</si>
  <si>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</si>
  <si>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</si>
  <si>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</si>
  <si>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</si>
  <si>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</si>
  <si>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</si>
  <si>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</si>
  <si>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</si>
  <si>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</si>
  <si>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</si>
  <si>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</si>
  <si>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</si>
  <si>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</si>
  <si>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</si>
  <si>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</si>
  <si>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</si>
  <si>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</si>
  <si>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</si>
  <si>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</si>
  <si>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</si>
  <si>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</si>
  <si>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</si>
  <si>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</si>
  <si>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</si>
  <si>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</si>
  <si>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</si>
  <si>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</si>
  <si>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</si>
  <si>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</si>
  <si>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</si>
  <si>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</si>
  <si>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</si>
  <si>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</si>
  <si>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</si>
  <si>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</si>
  <si>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</si>
  <si>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</si>
  <si>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</si>
  <si>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</si>
  <si>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</si>
  <si>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</si>
  <si>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</si>
  <si>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</si>
  <si>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</si>
  <si>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</si>
  <si>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</si>
  <si>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</si>
  <si>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</si>
  <si>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</si>
  <si>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</si>
  <si>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</si>
  <si>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</si>
  <si>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</si>
  <si>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</si>
  <si>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</si>
  <si>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</si>
  <si>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</si>
  <si>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</si>
  <si>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</si>
  <si>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</si>
  <si>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</si>
  <si>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</si>
  <si>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</si>
  <si>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</si>
  <si>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</si>
  <si>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</si>
  <si>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</si>
  <si>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</si>
  <si>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</si>
  <si>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</si>
  <si>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</si>
  <si>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</si>
  <si>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</si>
  <si>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</si>
  <si>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</si>
  <si>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</si>
  <si>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</si>
  <si>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</si>
  <si>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</si>
  <si>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</si>
  <si>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</si>
  <si>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</si>
  <si>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</si>
  <si>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</si>
  <si>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</si>
  <si>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</si>
  <si>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</si>
  <si>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</si>
  <si>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</si>
  <si>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</si>
  <si>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</si>
  <si>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</si>
  <si>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</si>
  <si>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</si>
  <si>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</si>
  <si>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</si>
  <si>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</si>
  <si>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</si>
  <si>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</si>
  <si>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</si>
  <si>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</si>
  <si>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</si>
  <si>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</si>
  <si>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</si>
  <si>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</si>
  <si>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</si>
  <si>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</si>
  <si>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</si>
  <si>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</si>
  <si>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</si>
  <si>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</si>
  <si>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</si>
  <si>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</si>
  <si>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</si>
  <si>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</si>
  <si>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</si>
  <si>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</si>
  <si>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</si>
  <si>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</si>
  <si>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</si>
  <si>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</si>
  <si>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</si>
  <si>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</si>
  <si>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</si>
  <si>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</si>
  <si>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</si>
  <si>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</si>
  <si>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</si>
  <si>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</si>
  <si>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</si>
  <si>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</si>
  <si>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</si>
  <si>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</si>
  <si>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</si>
  <si>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</si>
  <si>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</si>
  <si>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</si>
  <si>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</si>
  <si>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</si>
  <si>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</si>
  <si>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</si>
  <si>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</si>
  <si>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</si>
  <si>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</si>
  <si>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</si>
  <si>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</si>
  <si>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</si>
  <si>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</si>
  <si>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</si>
  <si>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</si>
  <si>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</si>
  <si>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</si>
  <si>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</si>
  <si>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</si>
  <si>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</si>
  <si>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</si>
  <si>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</si>
  <si>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</si>
  <si>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</si>
  <si>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</si>
  <si>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</si>
  <si>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</si>
  <si>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</si>
  <si>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</si>
  <si>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</si>
  <si>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</si>
  <si>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</si>
  <si>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</si>
  <si>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</si>
  <si>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</si>
  <si>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</si>
  <si>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</si>
  <si>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</si>
  <si>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</si>
  <si>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</si>
  <si>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</si>
  <si>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</si>
  <si>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</si>
  <si>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</si>
  <si>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</si>
  <si>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</si>
  <si>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</si>
  <si>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</si>
  <si>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</si>
  <si>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</si>
  <si>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</si>
  <si>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</si>
  <si>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</si>
  <si>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</si>
  <si>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</si>
  <si>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</si>
  <si>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</si>
  <si>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</si>
  <si>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</si>
  <si>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</si>
  <si>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</si>
  <si>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</si>
  <si>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</si>
  <si>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</si>
  <si>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</si>
  <si>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</si>
  <si>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</si>
  <si>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</si>
  <si>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</si>
  <si>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</si>
  <si>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</si>
  <si>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</si>
  <si>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</si>
  <si>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</si>
  <si>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</si>
  <si>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</si>
  <si>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</si>
  <si>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</si>
  <si>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</si>
  <si>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</si>
  <si>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</si>
  <si>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</si>
  <si>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</si>
  <si>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</si>
  <si>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</si>
  <si>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</si>
  <si>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</si>
  <si>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</si>
  <si>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</si>
  <si>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</si>
  <si>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</si>
  <si>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</si>
  <si>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</si>
  <si>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</si>
  <si>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</si>
  <si>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</si>
  <si>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</si>
  <si>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</si>
  <si>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</si>
  <si>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</si>
  <si>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</si>
  <si>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</si>
  <si>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</si>
  <si>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</si>
  <si>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</si>
  <si>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</si>
  <si>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</si>
  <si>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</si>
  <si>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</si>
  <si>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</si>
  <si>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</si>
  <si>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</si>
  <si>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</si>
  <si>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</si>
  <si>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</si>
  <si>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</si>
  <si>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</si>
  <si>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</si>
  <si>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</si>
  <si>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</si>
  <si>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</si>
  <si>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</si>
  <si>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</si>
  <si>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</si>
  <si>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</si>
  <si>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</si>
  <si>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</si>
  <si>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</si>
  <si>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</si>
  <si>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</si>
  <si>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</si>
  <si>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</si>
  <si>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</si>
  <si>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</si>
  <si>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</si>
  <si>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</si>
  <si>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</si>
  <si>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</si>
  <si>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</si>
  <si>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</si>
  <si>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</si>
  <si>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</si>
  <si>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</si>
  <si>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</si>
  <si>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</si>
  <si>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</si>
  <si>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</si>
  <si>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</si>
  <si>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</si>
  <si>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</si>
  <si>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</si>
  <si>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</si>
  <si>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</si>
  <si>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</si>
  <si>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</si>
  <si>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</si>
  <si>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</si>
  <si>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</si>
  <si>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</si>
  <si>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</si>
  <si>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</si>
  <si>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</si>
  <si>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</si>
  <si>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</si>
  <si>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</si>
  <si>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</si>
  <si>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</si>
  <si>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</si>
  <si>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</si>
  <si>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</si>
  <si>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</si>
  <si>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</si>
  <si>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</si>
  <si>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</si>
  <si>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</si>
  <si>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</si>
  <si>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</si>
  <si>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</si>
  <si>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</si>
  <si>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</si>
  <si>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</si>
  <si>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</si>
  <si>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</si>
  <si>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</si>
  <si>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</si>
  <si>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</si>
  <si>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</si>
  <si>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</si>
  <si>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</si>
  <si>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</si>
  <si>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</si>
  <si>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</si>
  <si>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</si>
  <si>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</si>
  <si>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</si>
  <si>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</si>
  <si>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</si>
  <si>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</si>
  <si>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</si>
  <si>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</si>
  <si>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</si>
  <si>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</si>
  <si>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</si>
  <si>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</si>
  <si>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</si>
  <si>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</si>
  <si>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</si>
  <si>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</si>
  <si>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</si>
  <si>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</si>
  <si>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</si>
  <si>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</si>
  <si>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</si>
  <si>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</si>
  <si>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</si>
  <si>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</si>
  <si>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</si>
  <si>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</si>
  <si>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</si>
  <si>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</si>
  <si>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</si>
  <si>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</si>
  <si>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</si>
  <si>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</si>
  <si>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</si>
  <si>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</si>
  <si>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</si>
  <si>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</si>
  <si>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</si>
  <si>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</si>
  <si>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</si>
  <si>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</si>
  <si>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</si>
  <si>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</si>
  <si>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</si>
  <si>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</si>
  <si>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</si>
  <si>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</si>
  <si>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</si>
  <si>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</si>
  <si>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</si>
  <si>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</si>
  <si>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</si>
  <si>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</si>
  <si>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</si>
  <si>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</si>
  <si>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</si>
  <si>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</si>
  <si>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</si>
  <si>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</si>
  <si>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</si>
  <si>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</si>
  <si>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</si>
  <si>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</si>
  <si>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</si>
  <si>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</si>
  <si>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</si>
  <si>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</si>
  <si>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</si>
  <si>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</si>
  <si>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</si>
  <si>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</si>
  <si>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</si>
  <si>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</si>
  <si>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</si>
  <si>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</si>
  <si>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</si>
  <si>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</si>
  <si>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</si>
  <si>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</si>
  <si>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</si>
  <si>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</si>
  <si>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</si>
  <si>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</si>
  <si>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</si>
  <si>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</si>
  <si>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</si>
  <si>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</si>
  <si>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</si>
  <si>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</si>
  <si>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</si>
  <si>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</si>
  <si>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</si>
  <si>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</si>
  <si>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</si>
  <si>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</si>
  <si>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</si>
  <si>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</si>
  <si>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</si>
  <si>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</si>
  <si>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</si>
  <si>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</si>
  <si>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</si>
  <si>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</si>
  <si>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</si>
  <si>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</si>
  <si>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</si>
  <si>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</si>
  <si>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</si>
  <si>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</si>
  <si>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</si>
  <si>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</si>
  <si>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</si>
  <si>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</si>
  <si>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</si>
  <si>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</si>
  <si>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</si>
  <si>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</si>
  <si>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</si>
  <si>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</si>
  <si>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</si>
  <si>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</si>
  <si>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</si>
  <si>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</si>
  <si>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</si>
  <si>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</si>
  <si>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</si>
  <si>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</si>
  <si>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</si>
  <si>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</si>
  <si>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</si>
  <si>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</si>
  <si>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</si>
  <si>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</si>
  <si>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</si>
  <si>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</si>
  <si>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</si>
  <si>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</si>
  <si>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</si>
  <si>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</si>
  <si>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</si>
  <si>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</si>
  <si>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</si>
  <si>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</si>
  <si>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</si>
  <si>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</si>
  <si>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</si>
  <si>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</si>
  <si>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</si>
  <si>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</si>
  <si>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</si>
  <si>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</si>
  <si>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</si>
  <si>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</si>
  <si>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</si>
  <si>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</si>
  <si>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</si>
  <si>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</si>
  <si>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</si>
  <si>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</si>
  <si>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</si>
  <si>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</si>
  <si>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</si>
  <si>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</si>
  <si>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</si>
  <si>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</si>
  <si>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</si>
  <si>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</si>
  <si>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</si>
  <si>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</si>
  <si>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</si>
  <si>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</si>
  <si>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</si>
  <si>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</si>
  <si>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</si>
  <si>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</si>
  <si>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</si>
  <si>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</si>
  <si>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</si>
  <si>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</si>
  <si>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</si>
  <si>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</si>
  <si>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</si>
  <si>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</si>
  <si>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</si>
  <si>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</si>
  <si>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</si>
  <si>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</si>
  <si>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</si>
  <si>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</si>
  <si>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</si>
  <si>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</si>
  <si>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</si>
  <si>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</si>
  <si>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</si>
  <si>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</si>
  <si>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</si>
  <si>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</si>
  <si>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</si>
  <si>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</si>
  <si>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</si>
  <si>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</si>
  <si>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</si>
  <si>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</si>
  <si>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</si>
  <si>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</si>
  <si>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</si>
  <si>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</si>
  <si>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</si>
  <si>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</si>
  <si>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</si>
  <si>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</si>
  <si>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</si>
  <si>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</si>
  <si>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</si>
  <si>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</si>
  <si>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</si>
  <si>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</si>
  <si>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</si>
  <si>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</si>
  <si>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</si>
  <si>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</si>
  <si>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</si>
  <si>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</si>
  <si>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</si>
  <si>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</si>
  <si>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</si>
  <si>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</si>
  <si>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</si>
  <si>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</si>
  <si>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</si>
  <si>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</si>
  <si>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</si>
  <si>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</si>
  <si>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</si>
  <si>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</si>
  <si>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</si>
  <si>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</si>
  <si>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</si>
  <si>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</si>
  <si>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</si>
  <si>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</si>
  <si>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</si>
  <si>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</si>
  <si>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</si>
  <si>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</si>
  <si>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</si>
  <si>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</si>
  <si>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</si>
  <si>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</si>
  <si>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</si>
  <si>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</si>
  <si>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</si>
  <si>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</si>
  <si>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</si>
  <si>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</si>
  <si>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</si>
  <si>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</si>
  <si>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</si>
  <si>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</si>
  <si>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</si>
  <si>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</si>
  <si>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</si>
  <si>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</si>
  <si>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</si>
  <si>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</si>
  <si>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</si>
  <si>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</si>
  <si>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</si>
  <si>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</si>
  <si>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</si>
  <si>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</si>
  <si>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</si>
  <si>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</si>
  <si>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</si>
  <si>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</si>
  <si>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</si>
  <si>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</si>
  <si>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</si>
  <si>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</si>
  <si>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</si>
  <si>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</si>
  <si>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</si>
  <si>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</si>
  <si>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</si>
  <si>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</si>
  <si>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</si>
  <si>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</si>
  <si>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</si>
  <si>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</si>
  <si>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</si>
  <si>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</si>
  <si>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</si>
  <si>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</si>
  <si>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</si>
  <si>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</si>
  <si>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</si>
  <si>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</si>
  <si>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</si>
  <si>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</si>
  <si>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</si>
  <si>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</si>
  <si>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</si>
  <si>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</si>
  <si>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</si>
  <si>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</si>
  <si>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</si>
  <si>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</si>
  <si>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</si>
  <si>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</si>
  <si>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</si>
  <si>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</si>
  <si>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</si>
  <si>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</si>
  <si>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</si>
  <si>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</si>
  <si>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</si>
  <si>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</si>
  <si>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</si>
  <si>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</si>
  <si>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</si>
  <si>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</si>
  <si>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>ORGANISMO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</si>
  <si>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</si>
  <si>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</si>
  <si>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</si>
  <si>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</si>
  <si>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</si>
  <si>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</si>
  <si>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</si>
  <si>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</si>
  <si>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</si>
  <si>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</si>
  <si>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</si>
  <si>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</si>
  <si>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</si>
  <si>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</si>
  <si>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</si>
  <si>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</si>
  <si>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</si>
  <si>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</si>
  <si>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2021 y al 30 de septiembre de 2022 (b)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</si>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</sst>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left" indent="6"/>
    </xf>
    <xf numFmtId="0" fontId="1" fillId="0" borderId="13" xfId="0" applyFont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/>
    <xf numFmtId="43" fontId="0" fillId="0" borderId="0" xfId="0" applyNumberFormat="1"/>
    <xf numFmtId="0" fontId="5" fillId="0" borderId="14" xfId="0" applyFont="1" applyBorder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0" fillId="0" borderId="8" xfId="0" applyBorder="1" applyAlignment="1">
      <alignment horizontal="left" indent="3"/>
    </xf>
    <xf numFmtId="0" fontId="1" fillId="0" borderId="13" xfId="0" applyFont="1" applyBorder="1" applyAlignment="1">
      <alignment horizontal="left" vertical="center" indent="2"/>
    </xf>
    <xf numFmtId="0" fontId="1" fillId="0" borderId="8" xfId="0" applyFont="1" applyBorder="1" applyAlignment="1">
      <alignment horizontal="left" indent="2"/>
    </xf>
    <xf numFmtId="0" fontId="1" fillId="0" borderId="13" xfId="0" applyFont="1" applyBorder="1" applyProtection="1">
      <protection locked="0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wrapText="1" indent="9"/>
    </xf>
    <xf numFmtId="0" fontId="0" fillId="0" borderId="11" xfId="0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1" fillId="0" borderId="8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left" vertical="center" wrapText="1" indent="9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1" fillId="3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0" fillId="0" borderId="8" xfId="0" applyBorder="1" applyAlignment="1">
      <alignment horizontal="left" vertical="center" indent="3"/>
    </xf>
    <xf numFmtId="0" fontId="0" fillId="0" borderId="8" xfId="0" applyBorder="1" applyAlignment="1">
      <alignment horizontal="left" vertical="center" indent="5"/>
    </xf>
    <xf numFmtId="0" fontId="0" fillId="0" borderId="8" xfId="0" applyBorder="1" applyAlignment="1">
      <alignment horizontal="left" vertical="center" indent="2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3"/>
    </xf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0" fontId="0" fillId="0" borderId="7" xfId="0" applyBorder="1" applyAlignment="1" applyProtection="1">
      <alignment horizontal="left" vertical="center" indent="5"/>
      <protection locked="0"/>
    </xf>
    <xf numFmtId="0" fontId="5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0" fillId="0" borderId="13" xfId="0" applyNumberFormat="1" applyBorder="1" applyAlignment="1" applyProtection="1">
      <alignment vertical="center"/>
      <protection locked="0"/>
    </xf>
    <xf numFmtId="16" fontId="0" fillId="0" borderId="13" xfId="0" applyNumberFormat="1" applyBorder="1" applyAlignment="1">
      <alignment vertical="center"/>
    </xf>
    <xf numFmtId="0" fontId="0" fillId="0" borderId="13" xfId="0" applyBorder="1" applyAlignment="1" applyProtection="1">
      <alignment horizontal="left" vertical="center" indent="4"/>
      <protection locked="0"/>
    </xf>
    <xf numFmtId="0" fontId="5" fillId="0" borderId="13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Border="1" applyProtection="1">
      <protection locked="0"/>
    </xf>
    <xf numFmtId="0" fontId="13" fillId="3" borderId="15" xfId="0" applyFont="1" applyFill="1" applyBorder="1"/>
    <xf numFmtId="0" fontId="14" fillId="3" borderId="15" xfId="0" applyFont="1" applyFill="1" applyBorder="1"/>
    <xf numFmtId="0" fontId="1" fillId="0" borderId="13" xfId="0" applyFont="1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wrapText="1" indent="3"/>
    </xf>
    <xf numFmtId="0" fontId="0" fillId="0" borderId="12" xfId="0" applyBorder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0" fontId="1" fillId="0" borderId="13" xfId="0" applyFont="1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Border="1" applyAlignment="1">
      <alignment horizontal="left" vertical="center" indent="3"/>
    </xf>
    <xf numFmtId="0" fontId="0" fillId="0" borderId="13" xfId="0" applyBorder="1" applyAlignment="1" applyProtection="1">
      <alignment horizontal="left" vertical="center" indent="6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10" fontId="0" fillId="0" borderId="13" xfId="0" applyNumberFormat="1" applyBorder="1" applyAlignment="1" applyProtection="1">
      <alignment vertical="center"/>
      <protection locked="0"/>
    </xf>
    <xf numFmtId="9" fontId="0" fillId="0" borderId="13" xfId="0" applyNumberFormat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56545a442370f4c/Documentos/papeles%20de%20trabajo%20enero-marzo%202022/PAPELES%20DE%20TRABAJO/RESUMEN%2042%20FORMATOS%20CUENTA%20PUBLICA%20abr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DE EGRESOS PROGRAMA"/>
      <sheetName val="PRESUPUESTO EGRESOS ANALITICO"/>
      <sheetName val="INGRESOS PRESUPUESTARIOS"/>
      <sheetName val="BALANZA NIVEL 10"/>
      <sheetName val="BALANZA NIVEL 3"/>
      <sheetName val="312ESF"/>
      <sheetName val="311ACT"/>
      <sheetName val="313VHP"/>
      <sheetName val="314CSF"/>
      <sheetName val="315EFEse quitaron b y c"/>
      <sheetName val="316EAA SE QUITO A RENGLON3 12 C"/>
      <sheetName val="317ADP elim b mas renglon"/>
      <sheetName val="318IPC"/>
      <sheetName val="319"/>
      <sheetName val="321EAI"/>
      <sheetName val="322EAE COG"/>
      <sheetName val="322EAE CTG"/>
      <sheetName val="322EAE CA"/>
      <sheetName val="322EAE CFG"/>
      <sheetName val="323ENT"/>
      <sheetName val="324IND"/>
      <sheetName val="325FFF"/>
      <sheetName val="325CFF"/>
      <sheetName val="331GCP"/>
      <sheetName val="332PPI"/>
      <sheetName val="333"/>
      <sheetName val="341BMI"/>
      <sheetName val="341BMI A"/>
      <sheetName val="344DGF"/>
      <sheetName val="351 cambio formato un sal ini"/>
      <sheetName val="354BDMC"/>
      <sheetName val="354ING"/>
      <sheetName val="355EGR"/>
      <sheetName val="BALANZA NIVEL 4"/>
      <sheetName val="LDF1"/>
      <sheetName val="LDF2"/>
      <sheetName val="LDF3"/>
      <sheetName val="LDF4"/>
      <sheetName val="LDF5"/>
      <sheetName val="LD6A"/>
      <sheetName val="LD6B"/>
      <sheetName val="LD6C"/>
      <sheetName val="LD6D"/>
      <sheetName val="LD7A"/>
      <sheetName val="LD7B"/>
      <sheetName val="LD7C"/>
      <sheetName val="LD7D"/>
      <sheetName val="LD8"/>
      <sheetName val="COMPROBACION DE REPOR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58">
          <cell r="C58">
            <v>19972929.789999999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22" t="s">
        <v>829</v>
      </c>
      <c r="B1" s="123"/>
      <c r="C1" s="123"/>
      <c r="D1" s="123"/>
      <c r="E1" s="124"/>
    </row>
    <row r="2" spans="1:5" ht="14.25" x14ac:dyDescent="0.45">
      <c r="A2" s="19"/>
      <c r="E2" s="20"/>
    </row>
    <row r="3" spans="1:5" ht="26.25" customHeight="1" x14ac:dyDescent="0.25">
      <c r="A3" s="19"/>
      <c r="B3" s="24" t="s">
        <v>792</v>
      </c>
      <c r="C3" s="125" t="s">
        <v>3284</v>
      </c>
      <c r="D3" s="125"/>
      <c r="E3" s="20"/>
    </row>
    <row r="4" spans="1:5" ht="14.25" x14ac:dyDescent="0.45">
      <c r="A4" s="19"/>
      <c r="E4" s="20"/>
    </row>
    <row r="5" spans="1:5" ht="26.25" customHeight="1" x14ac:dyDescent="0.45">
      <c r="A5" s="19"/>
      <c r="B5" s="24" t="s">
        <v>795</v>
      </c>
      <c r="E5" s="20"/>
    </row>
    <row r="6" spans="1:5" ht="14.25" x14ac:dyDescent="0.45">
      <c r="A6" s="19"/>
      <c r="E6" s="20"/>
    </row>
    <row r="7" spans="1:5" ht="26.25" customHeight="1" x14ac:dyDescent="0.45">
      <c r="A7" s="19"/>
      <c r="B7" s="24" t="s">
        <v>796</v>
      </c>
      <c r="E7" s="20"/>
    </row>
    <row r="8" spans="1:5" ht="14.25" x14ac:dyDescent="0.45">
      <c r="A8" s="19"/>
      <c r="E8" s="20"/>
    </row>
    <row r="9" spans="1:5" ht="26.25" customHeight="1" x14ac:dyDescent="0.25">
      <c r="A9" s="19"/>
      <c r="B9" s="24" t="s">
        <v>794</v>
      </c>
      <c r="E9" s="20"/>
    </row>
    <row r="10" spans="1:5" ht="14.25" x14ac:dyDescent="0.45">
      <c r="A10" s="19"/>
      <c r="E10" s="20"/>
    </row>
    <row r="11" spans="1:5" ht="26.25" customHeight="1" x14ac:dyDescent="0.45">
      <c r="A11" s="19"/>
      <c r="B11" s="24" t="s">
        <v>793</v>
      </c>
      <c r="E11" s="20"/>
    </row>
    <row r="12" spans="1:5" ht="14.65" thickBot="1" x14ac:dyDescent="0.5">
      <c r="A12" s="21"/>
      <c r="B12" s="22"/>
      <c r="C12" s="22"/>
      <c r="D12" s="22"/>
      <c r="E12" s="23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zoomScale="75" zoomScaleNormal="75" workbookViewId="0">
      <selection activeCell="C18" sqref="C18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75" customFormat="1" ht="37.5" customHeight="1" x14ac:dyDescent="0.45">
      <c r="A1" s="135" t="s">
        <v>542</v>
      </c>
      <c r="B1" s="135"/>
      <c r="C1" s="135"/>
      <c r="D1" s="135"/>
      <c r="E1" s="90"/>
      <c r="F1" s="90"/>
      <c r="G1" s="90"/>
      <c r="H1" s="90"/>
      <c r="I1" s="90"/>
      <c r="J1" s="90"/>
      <c r="K1" s="90"/>
    </row>
    <row r="2" spans="1:11" ht="14.25" x14ac:dyDescent="0.45">
      <c r="A2" s="126" t="str">
        <f>ENTE_PUBLICO_A</f>
        <v>ORGANISMO, Gobierno del Estado de Guanajuato (a)</v>
      </c>
      <c r="B2" s="127"/>
      <c r="C2" s="127"/>
      <c r="D2" s="128"/>
    </row>
    <row r="3" spans="1:11" ht="14.25" x14ac:dyDescent="0.45">
      <c r="A3" s="129" t="s">
        <v>166</v>
      </c>
      <c r="B3" s="130"/>
      <c r="C3" s="130"/>
      <c r="D3" s="131"/>
    </row>
    <row r="4" spans="1:11" ht="14.25" x14ac:dyDescent="0.45">
      <c r="A4" s="129" t="str">
        <f>TRIMESTRE</f>
        <v>Del 1 de enero al 30 de septiembre de 2022 (b)</v>
      </c>
      <c r="B4" s="130"/>
      <c r="C4" s="130"/>
      <c r="D4" s="131"/>
    </row>
    <row r="5" spans="1:11" ht="14.25" x14ac:dyDescent="0.45">
      <c r="A5" s="132" t="s">
        <v>118</v>
      </c>
      <c r="B5" s="133"/>
      <c r="C5" s="133"/>
      <c r="D5" s="134"/>
    </row>
    <row r="6" spans="1:11" ht="14.25" x14ac:dyDescent="0.45"/>
    <row r="7" spans="1:11" ht="39" customHeight="1" x14ac:dyDescent="0.45">
      <c r="A7" s="95" t="s">
        <v>0</v>
      </c>
      <c r="B7" s="37" t="s">
        <v>181</v>
      </c>
      <c r="C7" s="37" t="s">
        <v>167</v>
      </c>
      <c r="D7" s="37" t="s">
        <v>182</v>
      </c>
    </row>
    <row r="8" spans="1:11" ht="14.25" x14ac:dyDescent="0.45">
      <c r="A8" s="47" t="s">
        <v>168</v>
      </c>
      <c r="B8" s="33">
        <f>SUM(B9:B11)</f>
        <v>93437801</v>
      </c>
      <c r="C8" s="33">
        <f t="shared" ref="C8:D8" si="0">SUM(C9:C11)</f>
        <v>66384376.309999995</v>
      </c>
      <c r="D8" s="33">
        <f t="shared" si="0"/>
        <v>66384376.309999995</v>
      </c>
    </row>
    <row r="9" spans="1:11" x14ac:dyDescent="0.25">
      <c r="A9" s="45" t="s">
        <v>169</v>
      </c>
      <c r="B9" s="17">
        <v>93437801</v>
      </c>
      <c r="C9" s="17">
        <v>66384376.309999995</v>
      </c>
      <c r="D9" s="17">
        <v>66384376.309999995</v>
      </c>
    </row>
    <row r="10" spans="1:11" ht="14.25" x14ac:dyDescent="0.45">
      <c r="A10" s="45" t="s">
        <v>170</v>
      </c>
      <c r="B10" s="17">
        <v>0</v>
      </c>
      <c r="C10" s="17">
        <v>0</v>
      </c>
      <c r="D10" s="17">
        <v>0</v>
      </c>
    </row>
    <row r="11" spans="1:11" ht="14.25" x14ac:dyDescent="0.45">
      <c r="A11" s="45" t="s">
        <v>171</v>
      </c>
      <c r="B11" s="17">
        <f>B44</f>
        <v>0</v>
      </c>
      <c r="C11" s="17">
        <f t="shared" ref="C11" si="1">C44</f>
        <v>0</v>
      </c>
      <c r="D11" s="17">
        <f>D44</f>
        <v>0</v>
      </c>
    </row>
    <row r="12" spans="1:11" ht="14.25" x14ac:dyDescent="0.45">
      <c r="A12" s="77"/>
      <c r="B12" s="4"/>
      <c r="C12" s="4"/>
      <c r="D12" s="4"/>
    </row>
    <row r="13" spans="1:11" ht="14.25" x14ac:dyDescent="0.45">
      <c r="A13" s="47" t="s">
        <v>180</v>
      </c>
      <c r="B13" s="33">
        <f>B14+B15</f>
        <v>93437801</v>
      </c>
      <c r="C13" s="33">
        <f t="shared" ref="C13:D13" si="2">C14+C15</f>
        <v>56720196.599999994</v>
      </c>
      <c r="D13" s="33">
        <f t="shared" si="2"/>
        <v>56720196.599999994</v>
      </c>
    </row>
    <row r="14" spans="1:11" x14ac:dyDescent="0.25">
      <c r="A14" s="45" t="s">
        <v>172</v>
      </c>
      <c r="B14" s="17">
        <v>0</v>
      </c>
      <c r="C14" s="17">
        <v>0</v>
      </c>
      <c r="D14" s="17">
        <v>0</v>
      </c>
    </row>
    <row r="15" spans="1:11" x14ac:dyDescent="0.25">
      <c r="A15" s="45" t="s">
        <v>173</v>
      </c>
      <c r="B15" s="17">
        <v>93437801</v>
      </c>
      <c r="C15" s="17">
        <v>56720196.599999994</v>
      </c>
      <c r="D15" s="17">
        <v>56720196.599999994</v>
      </c>
    </row>
    <row r="16" spans="1:11" ht="14.25" x14ac:dyDescent="0.45">
      <c r="A16" s="77"/>
      <c r="B16" s="4"/>
      <c r="C16" s="4"/>
      <c r="D16" s="4"/>
    </row>
    <row r="17" spans="1:4" ht="14.25" x14ac:dyDescent="0.45">
      <c r="A17" s="47" t="s">
        <v>174</v>
      </c>
      <c r="B17" s="97">
        <f>B18+B19</f>
        <v>0</v>
      </c>
      <c r="C17" s="33">
        <f t="shared" ref="C17" si="3">C18+C19</f>
        <v>0</v>
      </c>
      <c r="D17" s="33">
        <f>D18+D19</f>
        <v>0</v>
      </c>
    </row>
    <row r="18" spans="1:4" x14ac:dyDescent="0.25">
      <c r="A18" s="45" t="s">
        <v>175</v>
      </c>
      <c r="B18" s="98">
        <v>0</v>
      </c>
      <c r="C18" s="17">
        <v>0</v>
      </c>
      <c r="D18" s="17">
        <v>0</v>
      </c>
    </row>
    <row r="19" spans="1:4" ht="14.25" x14ac:dyDescent="0.45">
      <c r="A19" s="45" t="s">
        <v>176</v>
      </c>
      <c r="B19" s="98">
        <v>0</v>
      </c>
      <c r="C19" s="17">
        <v>0</v>
      </c>
      <c r="D19" s="96">
        <v>0</v>
      </c>
    </row>
    <row r="20" spans="1:4" ht="14.25" x14ac:dyDescent="0.45">
      <c r="A20" s="77"/>
      <c r="B20" s="4"/>
      <c r="C20" s="4"/>
      <c r="D20" s="4"/>
    </row>
    <row r="21" spans="1:4" x14ac:dyDescent="0.25">
      <c r="A21" s="47" t="s">
        <v>177</v>
      </c>
      <c r="B21" s="33">
        <f>B8-B13+B17</f>
        <v>0</v>
      </c>
      <c r="C21" s="33">
        <f t="shared" ref="C21:D21" si="4">C8-C13+C17</f>
        <v>9664179.7100000009</v>
      </c>
      <c r="D21" s="33">
        <f t="shared" si="4"/>
        <v>9664179.7100000009</v>
      </c>
    </row>
    <row r="22" spans="1:4" x14ac:dyDescent="0.25">
      <c r="A22" s="47"/>
      <c r="B22" s="4"/>
      <c r="C22" s="4"/>
      <c r="D22" s="4"/>
    </row>
    <row r="23" spans="1:4" x14ac:dyDescent="0.25">
      <c r="A23" s="47" t="s">
        <v>178</v>
      </c>
      <c r="B23" s="33">
        <f>B21-B11</f>
        <v>0</v>
      </c>
      <c r="C23" s="33">
        <f t="shared" ref="C23:D23" si="5">C21-C11</f>
        <v>9664179.7100000009</v>
      </c>
      <c r="D23" s="33">
        <f t="shared" si="5"/>
        <v>9664179.7100000009</v>
      </c>
    </row>
    <row r="24" spans="1:4" x14ac:dyDescent="0.25">
      <c r="A24" s="47"/>
      <c r="B24" s="12"/>
      <c r="C24" s="12"/>
      <c r="D24" s="12"/>
    </row>
    <row r="25" spans="1:4" x14ac:dyDescent="0.25">
      <c r="A25" s="99" t="s">
        <v>179</v>
      </c>
      <c r="B25" s="33">
        <f>B23-B17</f>
        <v>0</v>
      </c>
      <c r="C25" s="33">
        <f t="shared" ref="C25" si="6">C23-C17</f>
        <v>9664179.7100000009</v>
      </c>
      <c r="D25" s="33">
        <f>D23-D17</f>
        <v>9664179.7100000009</v>
      </c>
    </row>
    <row r="26" spans="1:4" x14ac:dyDescent="0.25">
      <c r="A26" s="100"/>
      <c r="B26" s="5"/>
      <c r="C26" s="5"/>
      <c r="D26" s="5"/>
    </row>
    <row r="27" spans="1:4" x14ac:dyDescent="0.25">
      <c r="A27" s="74"/>
    </row>
    <row r="28" spans="1:4" ht="30" customHeight="1" x14ac:dyDescent="0.25">
      <c r="A28" s="95" t="s">
        <v>183</v>
      </c>
      <c r="B28" s="37" t="s">
        <v>184</v>
      </c>
      <c r="C28" s="37" t="s">
        <v>167</v>
      </c>
      <c r="D28" s="37" t="s">
        <v>185</v>
      </c>
    </row>
    <row r="29" spans="1:4" x14ac:dyDescent="0.25">
      <c r="A29" s="47" t="s">
        <v>186</v>
      </c>
      <c r="B29" s="51">
        <f>B30+B31</f>
        <v>0</v>
      </c>
      <c r="C29" s="51">
        <f t="shared" ref="C29:D29" si="7">C30+C31</f>
        <v>0</v>
      </c>
      <c r="D29" s="51">
        <f t="shared" si="7"/>
        <v>0</v>
      </c>
    </row>
    <row r="30" spans="1:4" x14ac:dyDescent="0.25">
      <c r="A30" s="45" t="s">
        <v>187</v>
      </c>
      <c r="B30" s="50">
        <v>0</v>
      </c>
      <c r="C30" s="50">
        <v>0</v>
      </c>
      <c r="D30" s="50">
        <v>0</v>
      </c>
    </row>
    <row r="31" spans="1:4" x14ac:dyDescent="0.25">
      <c r="A31" s="45" t="s">
        <v>188</v>
      </c>
      <c r="B31" s="50">
        <v>0</v>
      </c>
      <c r="C31" s="50">
        <v>0</v>
      </c>
      <c r="D31" s="50">
        <v>0</v>
      </c>
    </row>
    <row r="32" spans="1:4" x14ac:dyDescent="0.25">
      <c r="A32" s="46"/>
      <c r="B32" s="46"/>
      <c r="C32" s="46"/>
      <c r="D32" s="46"/>
    </row>
    <row r="33" spans="1:4" x14ac:dyDescent="0.25">
      <c r="A33" s="47" t="s">
        <v>189</v>
      </c>
      <c r="B33" s="51">
        <f>B25+B29</f>
        <v>0</v>
      </c>
      <c r="C33" s="51">
        <f t="shared" ref="C33:D33" si="8">C25+C29</f>
        <v>9664179.7100000009</v>
      </c>
      <c r="D33" s="51">
        <f t="shared" si="8"/>
        <v>9664179.7100000009</v>
      </c>
    </row>
    <row r="34" spans="1:4" x14ac:dyDescent="0.25">
      <c r="A34" s="49"/>
      <c r="B34" s="49"/>
      <c r="C34" s="49"/>
      <c r="D34" s="49"/>
    </row>
    <row r="35" spans="1:4" x14ac:dyDescent="0.25">
      <c r="A35" s="74"/>
    </row>
    <row r="36" spans="1:4" ht="30" x14ac:dyDescent="0.25">
      <c r="A36" s="95" t="s">
        <v>183</v>
      </c>
      <c r="B36" s="37" t="s">
        <v>190</v>
      </c>
      <c r="C36" s="37" t="s">
        <v>167</v>
      </c>
      <c r="D36" s="37" t="s">
        <v>182</v>
      </c>
    </row>
    <row r="37" spans="1:4" x14ac:dyDescent="0.25">
      <c r="A37" s="47" t="s">
        <v>191</v>
      </c>
      <c r="B37" s="51">
        <f>B38+B39</f>
        <v>0</v>
      </c>
      <c r="C37" s="51">
        <f t="shared" ref="C37:D37" si="9">C38+C39</f>
        <v>0</v>
      </c>
      <c r="D37" s="51">
        <f t="shared" si="9"/>
        <v>0</v>
      </c>
    </row>
    <row r="38" spans="1:4" x14ac:dyDescent="0.25">
      <c r="A38" s="45" t="s">
        <v>192</v>
      </c>
      <c r="B38" s="50">
        <v>0</v>
      </c>
      <c r="C38" s="50">
        <v>0</v>
      </c>
      <c r="D38" s="50">
        <v>0</v>
      </c>
    </row>
    <row r="39" spans="1:4" x14ac:dyDescent="0.25">
      <c r="A39" s="45" t="s">
        <v>193</v>
      </c>
      <c r="B39" s="50">
        <v>0</v>
      </c>
      <c r="C39" s="50">
        <v>0</v>
      </c>
      <c r="D39" s="50">
        <v>0</v>
      </c>
    </row>
    <row r="40" spans="1:4" x14ac:dyDescent="0.25">
      <c r="A40" s="47" t="s">
        <v>194</v>
      </c>
      <c r="B40" s="51">
        <f>B41+B42</f>
        <v>0</v>
      </c>
      <c r="C40" s="51">
        <f t="shared" ref="C40:D40" si="10">C41+C42</f>
        <v>0</v>
      </c>
      <c r="D40" s="51">
        <f t="shared" si="10"/>
        <v>0</v>
      </c>
    </row>
    <row r="41" spans="1:4" x14ac:dyDescent="0.25">
      <c r="A41" s="45" t="s">
        <v>195</v>
      </c>
      <c r="B41" s="50">
        <v>0</v>
      </c>
      <c r="C41" s="50">
        <v>0</v>
      </c>
      <c r="D41" s="50">
        <v>0</v>
      </c>
    </row>
    <row r="42" spans="1:4" x14ac:dyDescent="0.25">
      <c r="A42" s="45" t="s">
        <v>196</v>
      </c>
      <c r="B42" s="50">
        <v>0</v>
      </c>
      <c r="C42" s="50">
        <v>0</v>
      </c>
      <c r="D42" s="50">
        <v>0</v>
      </c>
    </row>
    <row r="43" spans="1:4" x14ac:dyDescent="0.25">
      <c r="A43" s="46"/>
      <c r="B43" s="46"/>
      <c r="C43" s="46"/>
      <c r="D43" s="46"/>
    </row>
    <row r="44" spans="1:4" x14ac:dyDescent="0.25">
      <c r="A44" s="47" t="s">
        <v>197</v>
      </c>
      <c r="B44" s="51">
        <f>B37-B40</f>
        <v>0</v>
      </c>
      <c r="C44" s="51">
        <f t="shared" ref="C44:D44" si="11">C37-C40</f>
        <v>0</v>
      </c>
      <c r="D44" s="51">
        <f t="shared" si="11"/>
        <v>0</v>
      </c>
    </row>
    <row r="45" spans="1:4" x14ac:dyDescent="0.25">
      <c r="A45" s="116"/>
      <c r="B45" s="49"/>
      <c r="C45" s="49"/>
      <c r="D45" s="49"/>
    </row>
    <row r="46" spans="1:4" x14ac:dyDescent="0.25"/>
    <row r="47" spans="1:4" ht="30" x14ac:dyDescent="0.25">
      <c r="A47" s="95" t="s">
        <v>183</v>
      </c>
      <c r="B47" s="37" t="s">
        <v>190</v>
      </c>
      <c r="C47" s="37" t="s">
        <v>167</v>
      </c>
      <c r="D47" s="37" t="s">
        <v>182</v>
      </c>
    </row>
    <row r="48" spans="1:4" x14ac:dyDescent="0.25">
      <c r="A48" s="104" t="s">
        <v>198</v>
      </c>
      <c r="B48" s="102">
        <f>B9</f>
        <v>93437801</v>
      </c>
      <c r="C48" s="102">
        <f>C9</f>
        <v>66384376.309999995</v>
      </c>
      <c r="D48" s="102">
        <f t="shared" ref="D48" si="12">D9</f>
        <v>66384376.309999995</v>
      </c>
    </row>
    <row r="49" spans="1:4" x14ac:dyDescent="0.25">
      <c r="A49" s="105" t="s">
        <v>199</v>
      </c>
      <c r="B49" s="51">
        <f>B50-B51</f>
        <v>0</v>
      </c>
      <c r="C49" s="51">
        <f t="shared" ref="C49:D49" si="13">C50-C51</f>
        <v>0</v>
      </c>
      <c r="D49" s="51">
        <f t="shared" si="13"/>
        <v>0</v>
      </c>
    </row>
    <row r="50" spans="1:4" x14ac:dyDescent="0.25">
      <c r="A50" s="106" t="s">
        <v>192</v>
      </c>
      <c r="B50" s="50">
        <v>0</v>
      </c>
      <c r="C50" s="50">
        <v>0</v>
      </c>
      <c r="D50" s="50">
        <v>0</v>
      </c>
    </row>
    <row r="51" spans="1:4" x14ac:dyDescent="0.25">
      <c r="A51" s="106" t="s">
        <v>195</v>
      </c>
      <c r="B51" s="50">
        <v>0</v>
      </c>
      <c r="C51" s="50">
        <v>0</v>
      </c>
      <c r="D51" s="50">
        <v>0</v>
      </c>
    </row>
    <row r="52" spans="1:4" x14ac:dyDescent="0.25">
      <c r="A52" s="46"/>
      <c r="B52" s="46"/>
      <c r="C52" s="46"/>
      <c r="D52" s="46"/>
    </row>
    <row r="53" spans="1:4" x14ac:dyDescent="0.25">
      <c r="A53" s="45" t="s">
        <v>172</v>
      </c>
      <c r="B53" s="50">
        <f>B14</f>
        <v>0</v>
      </c>
      <c r="C53" s="50">
        <f t="shared" ref="C53:D53" si="14">C14</f>
        <v>0</v>
      </c>
      <c r="D53" s="50">
        <f t="shared" si="14"/>
        <v>0</v>
      </c>
    </row>
    <row r="54" spans="1:4" x14ac:dyDescent="0.25">
      <c r="A54" s="46"/>
      <c r="B54" s="46"/>
      <c r="C54" s="46"/>
      <c r="D54" s="46"/>
    </row>
    <row r="55" spans="1:4" x14ac:dyDescent="0.25">
      <c r="A55" s="45" t="s">
        <v>175</v>
      </c>
      <c r="B55" s="103">
        <f>B18</f>
        <v>0</v>
      </c>
      <c r="C55" s="50">
        <f t="shared" ref="C55:D55" si="15">C18</f>
        <v>0</v>
      </c>
      <c r="D55" s="50">
        <f t="shared" si="15"/>
        <v>0</v>
      </c>
    </row>
    <row r="56" spans="1:4" x14ac:dyDescent="0.25">
      <c r="A56" s="46"/>
      <c r="B56" s="46"/>
      <c r="C56" s="46"/>
      <c r="D56" s="46"/>
    </row>
    <row r="57" spans="1:4" ht="32.25" customHeight="1" x14ac:dyDescent="0.25">
      <c r="A57" s="99" t="s">
        <v>201</v>
      </c>
      <c r="B57" s="51">
        <f>B48+B49-B53+B55</f>
        <v>93437801</v>
      </c>
      <c r="C57" s="51">
        <f>C48+C49-C53+C55</f>
        <v>66384376.309999995</v>
      </c>
      <c r="D57" s="51">
        <f t="shared" ref="D57" si="16">D48+D49-D53+D55</f>
        <v>66384376.309999995</v>
      </c>
    </row>
    <row r="58" spans="1:4" x14ac:dyDescent="0.25">
      <c r="A58" s="52"/>
      <c r="B58" s="52"/>
      <c r="C58" s="52"/>
      <c r="D58" s="52"/>
    </row>
    <row r="59" spans="1:4" ht="30" customHeight="1" x14ac:dyDescent="0.25">
      <c r="A59" s="99" t="s">
        <v>200</v>
      </c>
      <c r="B59" s="51">
        <f>B57-B49</f>
        <v>93437801</v>
      </c>
      <c r="C59" s="51">
        <f t="shared" ref="C59:D59" si="17">C57-C49</f>
        <v>66384376.309999995</v>
      </c>
      <c r="D59" s="51">
        <f t="shared" si="17"/>
        <v>66384376.309999995</v>
      </c>
    </row>
    <row r="60" spans="1:4" x14ac:dyDescent="0.25">
      <c r="A60" s="49"/>
      <c r="B60" s="49"/>
      <c r="C60" s="49"/>
      <c r="D60" s="49"/>
    </row>
    <row r="61" spans="1:4" x14ac:dyDescent="0.25"/>
    <row r="62" spans="1:4" ht="30" x14ac:dyDescent="0.25">
      <c r="A62" s="95" t="s">
        <v>183</v>
      </c>
      <c r="B62" s="37" t="s">
        <v>190</v>
      </c>
      <c r="C62" s="37" t="s">
        <v>167</v>
      </c>
      <c r="D62" s="37" t="s">
        <v>182</v>
      </c>
    </row>
    <row r="63" spans="1:4" x14ac:dyDescent="0.25">
      <c r="A63" s="104" t="s">
        <v>170</v>
      </c>
      <c r="B63" s="101">
        <f>B10</f>
        <v>0</v>
      </c>
      <c r="C63" s="101">
        <f t="shared" ref="C63:D63" si="18">C10</f>
        <v>0</v>
      </c>
      <c r="D63" s="101">
        <f t="shared" si="18"/>
        <v>0</v>
      </c>
    </row>
    <row r="64" spans="1:4" ht="30" x14ac:dyDescent="0.25">
      <c r="A64" s="105" t="s">
        <v>202</v>
      </c>
      <c r="B64" s="33">
        <f>B65-B66</f>
        <v>0</v>
      </c>
      <c r="C64" s="33">
        <f t="shared" ref="C64:D64" si="19">C65-C66</f>
        <v>0</v>
      </c>
      <c r="D64" s="33">
        <f t="shared" si="19"/>
        <v>0</v>
      </c>
    </row>
    <row r="65" spans="1:4" x14ac:dyDescent="0.25">
      <c r="A65" s="106" t="s">
        <v>193</v>
      </c>
      <c r="B65" s="17">
        <v>0</v>
      </c>
      <c r="C65" s="17">
        <v>0</v>
      </c>
      <c r="D65" s="17">
        <v>0</v>
      </c>
    </row>
    <row r="66" spans="1:4" x14ac:dyDescent="0.25">
      <c r="A66" s="106" t="s">
        <v>196</v>
      </c>
      <c r="B66" s="17">
        <v>0</v>
      </c>
      <c r="C66" s="17">
        <v>0</v>
      </c>
      <c r="D66" s="17">
        <v>0</v>
      </c>
    </row>
    <row r="67" spans="1:4" x14ac:dyDescent="0.25">
      <c r="A67" s="46"/>
      <c r="B67" s="4"/>
      <c r="C67" s="4"/>
      <c r="D67" s="4"/>
    </row>
    <row r="68" spans="1:4" x14ac:dyDescent="0.25">
      <c r="A68" s="45" t="s">
        <v>203</v>
      </c>
      <c r="B68" s="17">
        <f>B15</f>
        <v>93437801</v>
      </c>
      <c r="C68" s="17">
        <f t="shared" ref="C68:D68" si="20">C15</f>
        <v>56720196.599999994</v>
      </c>
      <c r="D68" s="17">
        <f t="shared" si="20"/>
        <v>56720196.599999994</v>
      </c>
    </row>
    <row r="69" spans="1:4" x14ac:dyDescent="0.25">
      <c r="A69" s="46"/>
      <c r="B69" s="4"/>
      <c r="C69" s="4"/>
      <c r="D69" s="4"/>
    </row>
    <row r="70" spans="1:4" x14ac:dyDescent="0.25">
      <c r="A70" s="45" t="s">
        <v>176</v>
      </c>
      <c r="B70" s="98">
        <f>B19</f>
        <v>0</v>
      </c>
      <c r="C70" s="17">
        <f t="shared" ref="C70:D70" si="21">C19</f>
        <v>0</v>
      </c>
      <c r="D70" s="17">
        <f t="shared" si="21"/>
        <v>0</v>
      </c>
    </row>
    <row r="71" spans="1:4" x14ac:dyDescent="0.25">
      <c r="A71" s="46"/>
      <c r="B71" s="4"/>
      <c r="C71" s="4"/>
      <c r="D71" s="4"/>
    </row>
    <row r="72" spans="1:4" ht="30" customHeight="1" x14ac:dyDescent="0.25">
      <c r="A72" s="99" t="s">
        <v>205</v>
      </c>
      <c r="B72" s="33">
        <f>B63+B64-B68+B70</f>
        <v>-93437801</v>
      </c>
      <c r="C72" s="33">
        <f t="shared" ref="C72:D72" si="22">C63+C64-C68+C70</f>
        <v>-56720196.599999994</v>
      </c>
      <c r="D72" s="33">
        <f t="shared" si="22"/>
        <v>-56720196.599999994</v>
      </c>
    </row>
    <row r="73" spans="1:4" x14ac:dyDescent="0.25">
      <c r="A73" s="46"/>
      <c r="B73" s="4"/>
      <c r="C73" s="4"/>
      <c r="D73" s="4"/>
    </row>
    <row r="74" spans="1:4" ht="30" customHeight="1" x14ac:dyDescent="0.25">
      <c r="A74" s="99" t="s">
        <v>204</v>
      </c>
      <c r="B74" s="33">
        <f>B72-B64</f>
        <v>-93437801</v>
      </c>
      <c r="C74" s="33">
        <f>C72-C64</f>
        <v>-56720196.599999994</v>
      </c>
      <c r="D74" s="33">
        <f t="shared" ref="D74" si="23">D72-D64</f>
        <v>-56720196.599999994</v>
      </c>
    </row>
    <row r="75" spans="1:4" x14ac:dyDescent="0.25">
      <c r="A75" s="49"/>
      <c r="B75" s="5"/>
      <c r="C75" s="5"/>
      <c r="D75" s="5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3">
        <f>'Formato 4'!B8</f>
        <v>93437801</v>
      </c>
      <c r="Q2" s="13">
        <f>'Formato 4'!C8</f>
        <v>66384376.309999995</v>
      </c>
      <c r="R2" s="13">
        <f>'Formato 4'!D8</f>
        <v>66384376.309999995</v>
      </c>
      <c r="S2" s="13"/>
      <c r="T2" s="13"/>
      <c r="U2" s="13"/>
      <c r="V2" s="13"/>
    </row>
    <row r="3" spans="1:25" x14ac:dyDescent="0.25">
      <c r="A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3">
        <f>'Formato 4'!B9</f>
        <v>93437801</v>
      </c>
      <c r="Q3" s="13">
        <f>'Formato 4'!C9</f>
        <v>66384376.309999995</v>
      </c>
      <c r="R3" s="13">
        <f>'Formato 4'!D9</f>
        <v>66384376.309999995</v>
      </c>
      <c r="S3" s="13"/>
      <c r="T3" s="13"/>
      <c r="U3" s="13"/>
      <c r="V3" s="13"/>
    </row>
    <row r="4" spans="1:25" ht="14.25" x14ac:dyDescent="0.45">
      <c r="A4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3">
        <f>'Formato 4'!B10</f>
        <v>0</v>
      </c>
      <c r="Q4" s="13">
        <f>'Formato 4'!C10</f>
        <v>0</v>
      </c>
      <c r="R4" s="13">
        <f>'Formato 4'!D10</f>
        <v>0</v>
      </c>
      <c r="S4" s="13"/>
      <c r="T4" s="13"/>
      <c r="U4" s="13"/>
      <c r="V4" s="13"/>
    </row>
    <row r="5" spans="1:25" ht="14.25" x14ac:dyDescent="0.45">
      <c r="A5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3">
        <f>'Formato 4'!B11</f>
        <v>0</v>
      </c>
      <c r="Q5" s="13">
        <f>'Formato 4'!C11</f>
        <v>0</v>
      </c>
      <c r="R5" s="13">
        <f>'Formato 4'!D11</f>
        <v>0</v>
      </c>
      <c r="S5" s="13"/>
      <c r="T5" s="13"/>
      <c r="U5" s="13"/>
      <c r="V5" s="13"/>
    </row>
    <row r="6" spans="1:25" ht="14.25" x14ac:dyDescent="0.45">
      <c r="A6" t="str">
        <f t="shared" si="0"/>
        <v>4,2,0,0,0,0,0</v>
      </c>
      <c r="B6">
        <v>4</v>
      </c>
      <c r="C6">
        <v>2</v>
      </c>
      <c r="I6" t="s">
        <v>710</v>
      </c>
      <c r="P6" s="13">
        <f>'Formato 4'!B13</f>
        <v>93437801</v>
      </c>
      <c r="Q6" s="13">
        <f>'Formato 4'!C13</f>
        <v>56720196.599999994</v>
      </c>
      <c r="R6" s="13">
        <f>'Formato 4'!D13</f>
        <v>56720196.599999994</v>
      </c>
      <c r="S6" s="13"/>
      <c r="T6" s="13"/>
      <c r="U6" s="13"/>
      <c r="V6" s="13"/>
      <c r="W6" s="13"/>
      <c r="X6" s="13"/>
      <c r="Y6" s="13"/>
    </row>
    <row r="7" spans="1:25" ht="14.25" x14ac:dyDescent="0.45">
      <c r="A7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3">
        <f>'Formato 4'!B14</f>
        <v>0</v>
      </c>
      <c r="Q7" s="13">
        <f>'Formato 4'!C14</f>
        <v>0</v>
      </c>
      <c r="R7" s="13">
        <f>'Formato 4'!D14</f>
        <v>0</v>
      </c>
    </row>
    <row r="8" spans="1:25" ht="14.25" x14ac:dyDescent="0.45">
      <c r="A8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3">
        <f>'Formato 4'!B15</f>
        <v>93437801</v>
      </c>
      <c r="Q8" s="13">
        <f>'Formato 4'!C15</f>
        <v>56720196.599999994</v>
      </c>
      <c r="R8" s="13">
        <f>'Formato 4'!D15</f>
        <v>56720196.599999994</v>
      </c>
    </row>
    <row r="9" spans="1:25" ht="14.25" x14ac:dyDescent="0.45">
      <c r="A9" t="str">
        <f t="shared" si="0"/>
        <v>4,3,0,0,0,0,0</v>
      </c>
      <c r="B9">
        <v>4</v>
      </c>
      <c r="C9">
        <v>3</v>
      </c>
      <c r="I9" t="s">
        <v>733</v>
      </c>
      <c r="P9" s="13"/>
      <c r="Q9" s="13">
        <f>'Formato 4'!C17</f>
        <v>0</v>
      </c>
      <c r="R9" s="13">
        <f>'Formato 4'!D17</f>
        <v>0</v>
      </c>
    </row>
    <row r="10" spans="1:25" x14ac:dyDescent="0.25">
      <c r="A10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3"/>
      <c r="Q10" s="13">
        <f>'Formato 4'!C18</f>
        <v>0</v>
      </c>
      <c r="R10" s="13">
        <f>'Formato 4'!D18</f>
        <v>0</v>
      </c>
    </row>
    <row r="11" spans="1:25" ht="14.25" x14ac:dyDescent="0.45">
      <c r="A11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P11" s="13"/>
      <c r="Q11" s="13">
        <f>'Formato 4'!C19</f>
        <v>0</v>
      </c>
      <c r="R11" s="13">
        <f>'Formato 4'!D19</f>
        <v>0</v>
      </c>
    </row>
    <row r="12" spans="1:25" ht="14.25" x14ac:dyDescent="0.45">
      <c r="A12" t="str">
        <f t="shared" si="0"/>
        <v>4,4,0,0,0,0,0</v>
      </c>
      <c r="B12">
        <v>4</v>
      </c>
      <c r="C12">
        <v>4</v>
      </c>
      <c r="I12" t="s">
        <v>713</v>
      </c>
      <c r="P12" s="13">
        <f>'Formato 4'!B21</f>
        <v>0</v>
      </c>
      <c r="Q12" s="13">
        <f>'Formato 4'!C21</f>
        <v>9664179.7100000009</v>
      </c>
      <c r="R12" s="13">
        <f>'Formato 4'!D21</f>
        <v>9664179.7100000009</v>
      </c>
    </row>
    <row r="13" spans="1:25" ht="14.25" x14ac:dyDescent="0.45">
      <c r="A13" t="str">
        <f t="shared" si="0"/>
        <v>4,5,0,0,0,0,0</v>
      </c>
      <c r="B13">
        <v>4</v>
      </c>
      <c r="C13">
        <v>5</v>
      </c>
      <c r="I13" t="s">
        <v>714</v>
      </c>
      <c r="P13" s="13">
        <f>'Formato 4'!B23</f>
        <v>0</v>
      </c>
      <c r="Q13" s="13">
        <f>'Formato 4'!C23</f>
        <v>9664179.7100000009</v>
      </c>
      <c r="R13" s="13">
        <f>'Formato 4'!D23</f>
        <v>9664179.7100000009</v>
      </c>
    </row>
    <row r="14" spans="1:25" ht="14.25" x14ac:dyDescent="0.45">
      <c r="A14" t="str">
        <f t="shared" si="0"/>
        <v>4,6,0,0,0,0,0</v>
      </c>
      <c r="B14">
        <v>4</v>
      </c>
      <c r="C14">
        <v>6</v>
      </c>
      <c r="I14" t="s">
        <v>715</v>
      </c>
      <c r="P14" s="13">
        <f>'Formato 4'!B25</f>
        <v>0</v>
      </c>
      <c r="Q14" s="13">
        <f>'Formato 4'!C25</f>
        <v>9664179.7100000009</v>
      </c>
      <c r="R14" s="13">
        <f>'Formato 4'!D25</f>
        <v>9664179.7100000009</v>
      </c>
    </row>
    <row r="15" spans="1:25" ht="14.25" x14ac:dyDescent="0.45">
      <c r="A15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9664179.7100000009</v>
      </c>
      <c r="R18">
        <f>'Formato 4'!D33</f>
        <v>9664179.7100000009</v>
      </c>
    </row>
    <row r="19" spans="1:18" ht="14.25" x14ac:dyDescent="0.45">
      <c r="A19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93437801</v>
      </c>
      <c r="Q26">
        <f>'Formato 4'!C48</f>
        <v>66384376.309999995</v>
      </c>
      <c r="R26">
        <f>'Formato 4'!D48</f>
        <v>66384376.309999995</v>
      </c>
    </row>
    <row r="27" spans="1:18" ht="14.25" x14ac:dyDescent="0.45">
      <c r="A27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93437801</v>
      </c>
      <c r="Q36">
        <f>'Formato 4'!C68</f>
        <v>56720196.599999994</v>
      </c>
      <c r="R36">
        <f>'Formato 4'!D68</f>
        <v>56720196.599999994</v>
      </c>
    </row>
    <row r="37" spans="1:18" x14ac:dyDescent="0.25">
      <c r="A37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-93437801</v>
      </c>
      <c r="Q38">
        <f>'Formato 4'!C72</f>
        <v>-56720196.599999994</v>
      </c>
      <c r="R38">
        <f>'Formato 4'!D72</f>
        <v>-56720196.599999994</v>
      </c>
    </row>
    <row r="39" spans="1:18" x14ac:dyDescent="0.25">
      <c r="A39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-93437801</v>
      </c>
      <c r="Q39">
        <f>'Formato 4'!C74</f>
        <v>-56720196.599999994</v>
      </c>
      <c r="R39">
        <f>'Formato 4'!D74</f>
        <v>-56720196.599999994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zoomScale="85" zoomScaleNormal="85" workbookViewId="0">
      <selection activeCell="E70" sqref="E70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75" customFormat="1" ht="37.5" customHeight="1" x14ac:dyDescent="0.25">
      <c r="A1" s="141" t="s">
        <v>206</v>
      </c>
      <c r="B1" s="141"/>
      <c r="C1" s="141"/>
      <c r="D1" s="141"/>
      <c r="E1" s="141"/>
      <c r="F1" s="141"/>
      <c r="G1" s="141"/>
    </row>
    <row r="2" spans="1:8" ht="14.25" x14ac:dyDescent="0.45">
      <c r="A2" s="126" t="str">
        <f>ENTE_PUBLICO_A</f>
        <v>ORGANISMO, Gobierno del Estado de Guanajuato (a)</v>
      </c>
      <c r="B2" s="127"/>
      <c r="C2" s="127"/>
      <c r="D2" s="127"/>
      <c r="E2" s="127"/>
      <c r="F2" s="127"/>
      <c r="G2" s="128"/>
    </row>
    <row r="3" spans="1:8" x14ac:dyDescent="0.25">
      <c r="A3" s="129" t="s">
        <v>207</v>
      </c>
      <c r="B3" s="130"/>
      <c r="C3" s="130"/>
      <c r="D3" s="130"/>
      <c r="E3" s="130"/>
      <c r="F3" s="130"/>
      <c r="G3" s="131"/>
    </row>
    <row r="4" spans="1:8" ht="14.25" x14ac:dyDescent="0.45">
      <c r="A4" s="129" t="str">
        <f>TRIMESTRE</f>
        <v>Del 1 de enero al 30 de septiembre de 2022 (b)</v>
      </c>
      <c r="B4" s="130"/>
      <c r="C4" s="130"/>
      <c r="D4" s="130"/>
      <c r="E4" s="130"/>
      <c r="F4" s="130"/>
      <c r="G4" s="131"/>
    </row>
    <row r="5" spans="1:8" ht="14.25" x14ac:dyDescent="0.45">
      <c r="A5" s="132" t="s">
        <v>118</v>
      </c>
      <c r="B5" s="133"/>
      <c r="C5" s="133"/>
      <c r="D5" s="133"/>
      <c r="E5" s="133"/>
      <c r="F5" s="133"/>
      <c r="G5" s="134"/>
    </row>
    <row r="6" spans="1:8" x14ac:dyDescent="0.25">
      <c r="A6" s="138" t="s">
        <v>214</v>
      </c>
      <c r="B6" s="140" t="s">
        <v>208</v>
      </c>
      <c r="C6" s="140"/>
      <c r="D6" s="140"/>
      <c r="E6" s="140"/>
      <c r="F6" s="140"/>
      <c r="G6" s="140" t="s">
        <v>209</v>
      </c>
    </row>
    <row r="7" spans="1:8" ht="30" x14ac:dyDescent="0.25">
      <c r="A7" s="139"/>
      <c r="B7" s="38" t="s">
        <v>210</v>
      </c>
      <c r="C7" s="37" t="s">
        <v>211</v>
      </c>
      <c r="D7" s="38" t="s">
        <v>212</v>
      </c>
      <c r="E7" s="38" t="s">
        <v>167</v>
      </c>
      <c r="F7" s="38" t="s">
        <v>213</v>
      </c>
      <c r="G7" s="140"/>
    </row>
    <row r="8" spans="1:8" x14ac:dyDescent="0.25">
      <c r="A8" s="44" t="s">
        <v>215</v>
      </c>
      <c r="B8" s="4"/>
      <c r="C8" s="4"/>
      <c r="D8" s="4"/>
      <c r="E8" s="4"/>
      <c r="F8" s="4"/>
      <c r="G8" s="4"/>
    </row>
    <row r="9" spans="1:8" x14ac:dyDescent="0.25">
      <c r="A9" s="45" t="s">
        <v>216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6"/>
    </row>
    <row r="10" spans="1:8" x14ac:dyDescent="0.25">
      <c r="A10" s="45" t="s">
        <v>217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</row>
    <row r="11" spans="1:8" x14ac:dyDescent="0.25">
      <c r="A11" s="45" t="s">
        <v>218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</row>
    <row r="12" spans="1:8" x14ac:dyDescent="0.25">
      <c r="A12" s="45" t="s">
        <v>219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8" x14ac:dyDescent="0.25">
      <c r="A13" s="45" t="s">
        <v>220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</row>
    <row r="14" spans="1:8" x14ac:dyDescent="0.25">
      <c r="A14" s="45" t="s">
        <v>221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</row>
    <row r="15" spans="1:8" x14ac:dyDescent="0.25">
      <c r="A15" s="45" t="s">
        <v>222</v>
      </c>
      <c r="B15" s="50">
        <v>6960000</v>
      </c>
      <c r="C15" s="50">
        <v>1937930.59</v>
      </c>
      <c r="D15" s="50">
        <v>8897930.5899999999</v>
      </c>
      <c r="E15" s="50">
        <v>4758203.4400000004</v>
      </c>
      <c r="F15" s="50">
        <v>4758203.4400000004</v>
      </c>
      <c r="G15" s="50">
        <v>-2201796.5599999996</v>
      </c>
    </row>
    <row r="16" spans="1:8" ht="14.25" x14ac:dyDescent="0.45">
      <c r="A16" s="8" t="s">
        <v>275</v>
      </c>
      <c r="B16" s="50">
        <f>SUM(B17:B27)</f>
        <v>0</v>
      </c>
      <c r="C16" s="50">
        <f t="shared" ref="C16:F16" si="0">SUM(C17:C27)</f>
        <v>0</v>
      </c>
      <c r="D16" s="50">
        <f t="shared" si="0"/>
        <v>0</v>
      </c>
      <c r="E16" s="50">
        <f t="shared" si="0"/>
        <v>0</v>
      </c>
      <c r="F16" s="50">
        <f t="shared" si="0"/>
        <v>0</v>
      </c>
      <c r="G16" s="50">
        <f>SUM(G17:G27)</f>
        <v>0</v>
      </c>
    </row>
    <row r="17" spans="1:7" x14ac:dyDescent="0.25">
      <c r="A17" s="53" t="s">
        <v>223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</row>
    <row r="18" spans="1:7" x14ac:dyDescent="0.25">
      <c r="A18" s="53" t="s">
        <v>224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</row>
    <row r="19" spans="1:7" x14ac:dyDescent="0.25">
      <c r="A19" s="53" t="s">
        <v>225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</row>
    <row r="20" spans="1:7" x14ac:dyDescent="0.25">
      <c r="A20" s="53" t="s">
        <v>226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</row>
    <row r="21" spans="1:7" x14ac:dyDescent="0.25">
      <c r="A21" s="53" t="s">
        <v>227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</row>
    <row r="22" spans="1:7" x14ac:dyDescent="0.25">
      <c r="A22" s="53" t="s">
        <v>228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</row>
    <row r="23" spans="1:7" x14ac:dyDescent="0.25">
      <c r="A23" s="53" t="s">
        <v>229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7" x14ac:dyDescent="0.25">
      <c r="A24" s="53" t="s">
        <v>230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7" x14ac:dyDescent="0.25">
      <c r="A25" s="53" t="s">
        <v>231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</row>
    <row r="26" spans="1:7" x14ac:dyDescent="0.25">
      <c r="A26" s="53" t="s">
        <v>232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x14ac:dyDescent="0.25">
      <c r="A27" s="53" t="s">
        <v>233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</row>
    <row r="28" spans="1:7" x14ac:dyDescent="0.25">
      <c r="A28" s="45" t="s">
        <v>234</v>
      </c>
      <c r="B28" s="50">
        <f>SUM(B29:B33)</f>
        <v>0</v>
      </c>
      <c r="C28" s="50">
        <f t="shared" ref="C28:G28" si="1">SUM(C29:C33)</f>
        <v>0</v>
      </c>
      <c r="D28" s="50">
        <f t="shared" si="1"/>
        <v>0</v>
      </c>
      <c r="E28" s="50">
        <f t="shared" si="1"/>
        <v>0</v>
      </c>
      <c r="F28" s="50">
        <f t="shared" si="1"/>
        <v>0</v>
      </c>
      <c r="G28" s="50">
        <f t="shared" si="1"/>
        <v>0</v>
      </c>
    </row>
    <row r="29" spans="1:7" x14ac:dyDescent="0.25">
      <c r="A29" s="53" t="s">
        <v>235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</row>
    <row r="30" spans="1:7" x14ac:dyDescent="0.25">
      <c r="A30" s="53" t="s">
        <v>236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</row>
    <row r="31" spans="1:7" x14ac:dyDescent="0.25">
      <c r="A31" s="53" t="s">
        <v>237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</row>
    <row r="32" spans="1:7" x14ac:dyDescent="0.25">
      <c r="A32" s="53" t="s">
        <v>238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</row>
    <row r="33" spans="1:8" x14ac:dyDescent="0.25">
      <c r="A33" s="53" t="s">
        <v>239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</row>
    <row r="34" spans="1:8" x14ac:dyDescent="0.25">
      <c r="A34" s="45" t="s">
        <v>240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</row>
    <row r="35" spans="1:8" x14ac:dyDescent="0.25">
      <c r="A35" s="45" t="s">
        <v>241</v>
      </c>
      <c r="B35" s="50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</row>
    <row r="36" spans="1:8" x14ac:dyDescent="0.25">
      <c r="A36" s="53" t="s">
        <v>242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</row>
    <row r="37" spans="1:8" x14ac:dyDescent="0.25">
      <c r="A37" s="45" t="s">
        <v>243</v>
      </c>
      <c r="B37" s="50">
        <f>B38+B39</f>
        <v>0</v>
      </c>
      <c r="C37" s="50">
        <f t="shared" ref="C37:G37" si="2">C38+C39</f>
        <v>0</v>
      </c>
      <c r="D37" s="50">
        <f t="shared" si="2"/>
        <v>0</v>
      </c>
      <c r="E37" s="50">
        <f t="shared" si="2"/>
        <v>0</v>
      </c>
      <c r="F37" s="50">
        <f t="shared" si="2"/>
        <v>0</v>
      </c>
      <c r="G37" s="50">
        <f t="shared" si="2"/>
        <v>0</v>
      </c>
    </row>
    <row r="38" spans="1:8" x14ac:dyDescent="0.25">
      <c r="A38" s="53" t="s">
        <v>244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</row>
    <row r="39" spans="1:8" x14ac:dyDescent="0.25">
      <c r="A39" s="53" t="s">
        <v>245</v>
      </c>
      <c r="B39" s="50">
        <v>0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</row>
    <row r="40" spans="1:8" x14ac:dyDescent="0.25">
      <c r="A40" s="46"/>
      <c r="B40" s="50"/>
      <c r="C40" s="50"/>
      <c r="D40" s="50"/>
      <c r="E40" s="50"/>
      <c r="F40" s="50"/>
      <c r="G40" s="50"/>
    </row>
    <row r="41" spans="1:8" x14ac:dyDescent="0.25">
      <c r="A41" s="47" t="s">
        <v>276</v>
      </c>
      <c r="B41" s="51">
        <f>SUM(B9,B10,B11,B12,B13,B14,B15,B16,B28,B34,B35,B37)</f>
        <v>6960000</v>
      </c>
      <c r="C41" s="51">
        <f t="shared" ref="C41:E41" si="3">SUM(C9,C10,C11,C12,C13,C14,C15,C16,C28,C34,C35,C37)</f>
        <v>1937930.59</v>
      </c>
      <c r="D41" s="51">
        <f t="shared" si="3"/>
        <v>8897930.5899999999</v>
      </c>
      <c r="E41" s="51">
        <f t="shared" si="3"/>
        <v>4758203.4400000004</v>
      </c>
      <c r="F41" s="51">
        <f>SUM(F9,F10,F11,F12,F13,F14,F15,F16,F28,F34,F35,F37)</f>
        <v>4758203.4400000004</v>
      </c>
      <c r="G41" s="51">
        <f>SUM(G9,G10,G11,G12,G13,G14,G15,G16,G28,G34,G35,G37)</f>
        <v>-2201796.5599999996</v>
      </c>
    </row>
    <row r="42" spans="1:8" x14ac:dyDescent="0.25">
      <c r="A42" s="47" t="s">
        <v>246</v>
      </c>
      <c r="B42" s="107"/>
      <c r="C42" s="107"/>
      <c r="D42" s="107"/>
      <c r="E42" s="107"/>
      <c r="F42" s="107"/>
      <c r="G42" s="51">
        <f>IF(G41&gt;0,G41,0)</f>
        <v>0</v>
      </c>
      <c r="H42" s="6"/>
    </row>
    <row r="43" spans="1:8" x14ac:dyDescent="0.25">
      <c r="A43" s="46"/>
      <c r="B43" s="46"/>
      <c r="C43" s="46"/>
      <c r="D43" s="46"/>
      <c r="E43" s="46"/>
      <c r="F43" s="46"/>
      <c r="G43" s="46"/>
    </row>
    <row r="44" spans="1:8" x14ac:dyDescent="0.25">
      <c r="A44" s="47" t="s">
        <v>247</v>
      </c>
      <c r="B44" s="46"/>
      <c r="C44" s="46"/>
      <c r="D44" s="46"/>
      <c r="E44" s="46"/>
      <c r="F44" s="46"/>
      <c r="G44" s="46"/>
    </row>
    <row r="45" spans="1:8" x14ac:dyDescent="0.25">
      <c r="A45" s="45" t="s">
        <v>248</v>
      </c>
      <c r="B45" s="50">
        <f>SUM(B46:B53)</f>
        <v>0</v>
      </c>
      <c r="C45" s="50">
        <f t="shared" ref="C45:G45" si="4">SUM(C46:C53)</f>
        <v>0</v>
      </c>
      <c r="D45" s="50">
        <f t="shared" si="4"/>
        <v>0</v>
      </c>
      <c r="E45" s="50">
        <f t="shared" si="4"/>
        <v>0</v>
      </c>
      <c r="F45" s="50">
        <f t="shared" si="4"/>
        <v>0</v>
      </c>
      <c r="G45" s="50">
        <f t="shared" si="4"/>
        <v>0</v>
      </c>
    </row>
    <row r="46" spans="1:8" x14ac:dyDescent="0.25">
      <c r="A46" s="58" t="s">
        <v>249</v>
      </c>
      <c r="B46" s="50">
        <v>0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</row>
    <row r="47" spans="1:8" x14ac:dyDescent="0.25">
      <c r="A47" s="58" t="s">
        <v>250</v>
      </c>
      <c r="B47" s="50">
        <v>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</row>
    <row r="48" spans="1:8" x14ac:dyDescent="0.25">
      <c r="A48" s="58" t="s">
        <v>251</v>
      </c>
      <c r="B48" s="50">
        <v>0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</row>
    <row r="49" spans="1:7" ht="30" x14ac:dyDescent="0.25">
      <c r="A49" s="58" t="s">
        <v>252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</row>
    <row r="50" spans="1:7" x14ac:dyDescent="0.25">
      <c r="A50" s="58" t="s">
        <v>253</v>
      </c>
      <c r="B50" s="50">
        <v>0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</row>
    <row r="51" spans="1:7" x14ac:dyDescent="0.25">
      <c r="A51" s="58" t="s">
        <v>254</v>
      </c>
      <c r="B51" s="50">
        <v>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</row>
    <row r="52" spans="1:7" x14ac:dyDescent="0.25">
      <c r="A52" s="40" t="s">
        <v>255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</row>
    <row r="53" spans="1:7" x14ac:dyDescent="0.25">
      <c r="A53" s="53" t="s">
        <v>256</v>
      </c>
      <c r="B53" s="50">
        <v>0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</row>
    <row r="54" spans="1:7" x14ac:dyDescent="0.25">
      <c r="A54" s="45" t="s">
        <v>257</v>
      </c>
      <c r="B54" s="50">
        <f>SUM(B55:B58)</f>
        <v>0</v>
      </c>
      <c r="C54" s="50">
        <f t="shared" ref="C54:G54" si="5">SUM(C55:C58)</f>
        <v>0</v>
      </c>
      <c r="D54" s="50">
        <f t="shared" si="5"/>
        <v>0</v>
      </c>
      <c r="E54" s="50">
        <f t="shared" si="5"/>
        <v>0</v>
      </c>
      <c r="F54" s="50">
        <f t="shared" si="5"/>
        <v>0</v>
      </c>
      <c r="G54" s="50">
        <f t="shared" si="5"/>
        <v>0</v>
      </c>
    </row>
    <row r="55" spans="1:7" x14ac:dyDescent="0.25">
      <c r="A55" s="40" t="s">
        <v>258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</row>
    <row r="56" spans="1:7" x14ac:dyDescent="0.25">
      <c r="A56" s="58" t="s">
        <v>259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</row>
    <row r="57" spans="1:7" x14ac:dyDescent="0.25">
      <c r="A57" s="58" t="s">
        <v>260</v>
      </c>
      <c r="B57" s="50">
        <v>0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</row>
    <row r="58" spans="1:7" x14ac:dyDescent="0.25">
      <c r="A58" s="40" t="s">
        <v>261</v>
      </c>
      <c r="B58" s="50">
        <v>0</v>
      </c>
      <c r="C58" s="50">
        <v>0</v>
      </c>
      <c r="D58" s="50">
        <v>0</v>
      </c>
      <c r="E58" s="50">
        <v>0</v>
      </c>
      <c r="F58" s="50">
        <v>0</v>
      </c>
      <c r="G58" s="50">
        <v>0</v>
      </c>
    </row>
    <row r="59" spans="1:7" x14ac:dyDescent="0.25">
      <c r="A59" s="45" t="s">
        <v>262</v>
      </c>
      <c r="B59" s="50">
        <f>SUM(B60:B61)</f>
        <v>0</v>
      </c>
      <c r="C59" s="50">
        <f t="shared" ref="C59:G59" si="6">SUM(C60:C61)</f>
        <v>0</v>
      </c>
      <c r="D59" s="50">
        <f t="shared" si="6"/>
        <v>0</v>
      </c>
      <c r="E59" s="50">
        <f t="shared" si="6"/>
        <v>0</v>
      </c>
      <c r="F59" s="50">
        <f t="shared" si="6"/>
        <v>0</v>
      </c>
      <c r="G59" s="50">
        <f t="shared" si="6"/>
        <v>0</v>
      </c>
    </row>
    <row r="60" spans="1:7" x14ac:dyDescent="0.25">
      <c r="A60" s="58" t="s">
        <v>263</v>
      </c>
      <c r="B60" s="50">
        <v>0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</row>
    <row r="61" spans="1:7" x14ac:dyDescent="0.25">
      <c r="A61" s="58" t="s">
        <v>264</v>
      </c>
      <c r="B61" s="50">
        <v>0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</row>
    <row r="62" spans="1:7" x14ac:dyDescent="0.25">
      <c r="A62" s="45" t="s">
        <v>265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</row>
    <row r="63" spans="1:7" x14ac:dyDescent="0.25">
      <c r="A63" s="45" t="s">
        <v>266</v>
      </c>
      <c r="B63" s="50">
        <v>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</row>
    <row r="64" spans="1:7" x14ac:dyDescent="0.25">
      <c r="A64" s="46"/>
      <c r="B64" s="46"/>
      <c r="C64" s="46"/>
      <c r="D64" s="46"/>
      <c r="E64" s="46"/>
      <c r="F64" s="46"/>
      <c r="G64" s="46"/>
    </row>
    <row r="65" spans="1:7" x14ac:dyDescent="0.25">
      <c r="A65" s="47" t="s">
        <v>267</v>
      </c>
      <c r="B65" s="51">
        <f>B45+B54+B59+B62+B63</f>
        <v>0</v>
      </c>
      <c r="C65" s="51">
        <f t="shared" ref="C65:G65" si="7">C45+C54+C59+C62+C63</f>
        <v>0</v>
      </c>
      <c r="D65" s="51">
        <f t="shared" si="7"/>
        <v>0</v>
      </c>
      <c r="E65" s="51">
        <f t="shared" si="7"/>
        <v>0</v>
      </c>
      <c r="F65" s="51">
        <f t="shared" si="7"/>
        <v>0</v>
      </c>
      <c r="G65" s="51">
        <f t="shared" si="7"/>
        <v>0</v>
      </c>
    </row>
    <row r="66" spans="1:7" x14ac:dyDescent="0.25">
      <c r="A66" s="46"/>
      <c r="B66" s="46"/>
      <c r="C66" s="46"/>
      <c r="D66" s="46"/>
      <c r="E66" s="46"/>
      <c r="F66" s="46"/>
      <c r="G66" s="46"/>
    </row>
    <row r="67" spans="1:7" x14ac:dyDescent="0.25">
      <c r="A67" s="47" t="s">
        <v>268</v>
      </c>
      <c r="B67" s="51">
        <f>B68</f>
        <v>0</v>
      </c>
      <c r="C67" s="51">
        <f t="shared" ref="C67:G67" si="8">C68</f>
        <v>0</v>
      </c>
      <c r="D67" s="51">
        <f t="shared" si="8"/>
        <v>0</v>
      </c>
      <c r="E67" s="51">
        <f t="shared" si="8"/>
        <v>0</v>
      </c>
      <c r="F67" s="51">
        <f t="shared" si="8"/>
        <v>0</v>
      </c>
      <c r="G67" s="51">
        <f t="shared" si="8"/>
        <v>0</v>
      </c>
    </row>
    <row r="68" spans="1:7" x14ac:dyDescent="0.25">
      <c r="A68" s="45" t="s">
        <v>269</v>
      </c>
      <c r="B68" s="50">
        <v>0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</row>
    <row r="69" spans="1:7" x14ac:dyDescent="0.25">
      <c r="A69" s="46"/>
      <c r="B69" s="46"/>
      <c r="C69" s="46"/>
      <c r="D69" s="46"/>
      <c r="E69" s="46"/>
      <c r="F69" s="46"/>
      <c r="G69" s="46"/>
    </row>
    <row r="70" spans="1:7" x14ac:dyDescent="0.25">
      <c r="A70" s="47" t="s">
        <v>270</v>
      </c>
      <c r="B70" s="51">
        <f>B41+B65+B67</f>
        <v>6960000</v>
      </c>
      <c r="C70" s="51">
        <f t="shared" ref="C70:G70" si="9">C41+C65+C67</f>
        <v>1937930.59</v>
      </c>
      <c r="D70" s="51">
        <f t="shared" si="9"/>
        <v>8897930.5899999999</v>
      </c>
      <c r="E70" s="51">
        <f t="shared" si="9"/>
        <v>4758203.4400000004</v>
      </c>
      <c r="F70" s="51">
        <f t="shared" si="9"/>
        <v>4758203.4400000004</v>
      </c>
      <c r="G70" s="51">
        <f t="shared" si="9"/>
        <v>-2201796.5599999996</v>
      </c>
    </row>
    <row r="71" spans="1:7" x14ac:dyDescent="0.25">
      <c r="A71" s="46"/>
      <c r="B71" s="46"/>
      <c r="C71" s="46"/>
      <c r="D71" s="46"/>
      <c r="E71" s="46"/>
      <c r="F71" s="46"/>
      <c r="G71" s="46"/>
    </row>
    <row r="72" spans="1:7" x14ac:dyDescent="0.25">
      <c r="A72" s="47" t="s">
        <v>271</v>
      </c>
      <c r="B72" s="46"/>
      <c r="C72" s="46"/>
      <c r="D72" s="46"/>
      <c r="E72" s="46"/>
      <c r="F72" s="46"/>
      <c r="G72" s="46"/>
    </row>
    <row r="73" spans="1:7" x14ac:dyDescent="0.25">
      <c r="A73" s="48" t="s">
        <v>272</v>
      </c>
      <c r="B73" s="50">
        <v>0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</row>
    <row r="74" spans="1:7" ht="30" x14ac:dyDescent="0.25">
      <c r="A74" s="48" t="s">
        <v>273</v>
      </c>
      <c r="B74" s="50">
        <v>0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</row>
    <row r="75" spans="1:7" x14ac:dyDescent="0.25">
      <c r="A75" s="99" t="s">
        <v>274</v>
      </c>
      <c r="B75" s="51">
        <f>B73+B74</f>
        <v>0</v>
      </c>
      <c r="C75" s="51">
        <f t="shared" ref="C75:G75" si="10">C73+C74</f>
        <v>0</v>
      </c>
      <c r="D75" s="51">
        <f t="shared" si="10"/>
        <v>0</v>
      </c>
      <c r="E75" s="51">
        <f t="shared" si="10"/>
        <v>0</v>
      </c>
      <c r="F75" s="51">
        <f t="shared" si="10"/>
        <v>0</v>
      </c>
      <c r="G75" s="51">
        <f t="shared" si="10"/>
        <v>0</v>
      </c>
    </row>
    <row r="76" spans="1:7" x14ac:dyDescent="0.25">
      <c r="A76" s="49"/>
      <c r="B76" s="5"/>
      <c r="C76" s="5"/>
      <c r="D76" s="5"/>
      <c r="E76" s="5"/>
      <c r="F76" s="5"/>
      <c r="G76" s="5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3"/>
      <c r="Q2" s="13"/>
      <c r="R2" s="13"/>
      <c r="S2" s="13"/>
      <c r="T2" s="13"/>
      <c r="U2" s="13"/>
      <c r="V2" s="13"/>
    </row>
    <row r="3" spans="1:25" ht="14.25" x14ac:dyDescent="0.45">
      <c r="A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3">
        <f>'Formato 5'!B9</f>
        <v>0</v>
      </c>
      <c r="Q3" s="13">
        <f>'Formato 5'!C9</f>
        <v>0</v>
      </c>
      <c r="R3" s="13">
        <f>'Formato 5'!D9</f>
        <v>0</v>
      </c>
      <c r="S3" s="13">
        <f>'Formato 5'!E9</f>
        <v>0</v>
      </c>
      <c r="T3" s="13">
        <f>'Formato 5'!F9</f>
        <v>0</v>
      </c>
      <c r="U3" s="13">
        <f>'Formato 5'!G9</f>
        <v>0</v>
      </c>
      <c r="V3" s="13"/>
    </row>
    <row r="4" spans="1:25" ht="14.25" x14ac:dyDescent="0.45">
      <c r="A4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3">
        <f>'Formato 5'!B10</f>
        <v>0</v>
      </c>
      <c r="Q4" s="13">
        <f>'Formato 5'!C10</f>
        <v>0</v>
      </c>
      <c r="R4" s="13">
        <f>'Formato 5'!D10</f>
        <v>0</v>
      </c>
      <c r="S4" s="13">
        <f>'Formato 5'!E10</f>
        <v>0</v>
      </c>
      <c r="T4" s="13">
        <f>'Formato 5'!F10</f>
        <v>0</v>
      </c>
      <c r="U4" s="13">
        <f>'Formato 5'!G10</f>
        <v>0</v>
      </c>
      <c r="V4" s="13"/>
    </row>
    <row r="5" spans="1:25" ht="14.25" x14ac:dyDescent="0.45">
      <c r="A5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3">
        <f>'Formato 5'!B11</f>
        <v>0</v>
      </c>
      <c r="Q5" s="13">
        <f>'Formato 5'!C11</f>
        <v>0</v>
      </c>
      <c r="R5" s="13">
        <f>'Formato 5'!D11</f>
        <v>0</v>
      </c>
      <c r="S5" s="13">
        <f>'Formato 5'!E11</f>
        <v>0</v>
      </c>
      <c r="T5" s="13">
        <f>'Formato 5'!F11</f>
        <v>0</v>
      </c>
      <c r="U5" s="13">
        <f>'Formato 5'!G11</f>
        <v>0</v>
      </c>
      <c r="V5" s="13"/>
    </row>
    <row r="6" spans="1:25" ht="14.25" x14ac:dyDescent="0.45">
      <c r="A6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3">
        <f>'Formato 5'!B12</f>
        <v>0</v>
      </c>
      <c r="Q6" s="13">
        <f>'Formato 5'!C12</f>
        <v>0</v>
      </c>
      <c r="R6" s="13">
        <f>'Formato 5'!D12</f>
        <v>0</v>
      </c>
      <c r="S6" s="13">
        <f>'Formato 5'!E12</f>
        <v>0</v>
      </c>
      <c r="T6" s="13">
        <f>'Formato 5'!F12</f>
        <v>0</v>
      </c>
      <c r="U6" s="13">
        <f>'Formato 5'!G12</f>
        <v>0</v>
      </c>
      <c r="V6" s="13"/>
      <c r="W6" s="13"/>
      <c r="X6" s="13"/>
      <c r="Y6" s="13"/>
    </row>
    <row r="7" spans="1:25" ht="14.25" x14ac:dyDescent="0.45">
      <c r="A7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3">
        <f>'Formato 5'!B13</f>
        <v>0</v>
      </c>
      <c r="Q7" s="13">
        <f>'Formato 5'!C13</f>
        <v>0</v>
      </c>
      <c r="R7" s="13">
        <f>'Formato 5'!D13</f>
        <v>0</v>
      </c>
      <c r="S7" s="13">
        <f>'Formato 5'!E13</f>
        <v>0</v>
      </c>
      <c r="T7" s="13">
        <f>'Formato 5'!F13</f>
        <v>0</v>
      </c>
      <c r="U7" s="13">
        <f>'Formato 5'!G13</f>
        <v>0</v>
      </c>
    </row>
    <row r="8" spans="1:25" ht="14.25" x14ac:dyDescent="0.45">
      <c r="A8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3">
        <f>'Formato 5'!B14</f>
        <v>0</v>
      </c>
      <c r="Q8" s="13">
        <f>'Formato 5'!C14</f>
        <v>0</v>
      </c>
      <c r="R8" s="13">
        <f>'Formato 5'!D14</f>
        <v>0</v>
      </c>
      <c r="S8" s="13">
        <f>'Formato 5'!E14</f>
        <v>0</v>
      </c>
      <c r="T8" s="13">
        <f>'Formato 5'!F14</f>
        <v>0</v>
      </c>
      <c r="U8" s="13">
        <f>'Formato 5'!G14</f>
        <v>0</v>
      </c>
    </row>
    <row r="9" spans="1:25" ht="14.25" x14ac:dyDescent="0.45">
      <c r="A9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3">
        <f>'Formato 5'!B15</f>
        <v>6960000</v>
      </c>
      <c r="Q9" s="13">
        <f>'Formato 5'!C15</f>
        <v>1937930.59</v>
      </c>
      <c r="R9" s="13">
        <f>'Formato 5'!D15</f>
        <v>8897930.5899999999</v>
      </c>
      <c r="S9" s="13">
        <f>'Formato 5'!E15</f>
        <v>4758203.4400000004</v>
      </c>
      <c r="T9" s="13">
        <f>'Formato 5'!F15</f>
        <v>4758203.4400000004</v>
      </c>
      <c r="U9" s="13">
        <f>'Formato 5'!G15</f>
        <v>-2201796.5599999996</v>
      </c>
    </row>
    <row r="10" spans="1:25" ht="14.25" x14ac:dyDescent="0.45">
      <c r="A10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3">
        <f>'Formato 5'!B16</f>
        <v>0</v>
      </c>
      <c r="Q10" s="13">
        <f>'Formato 5'!C16</f>
        <v>0</v>
      </c>
      <c r="R10" s="13">
        <f>'Formato 5'!D16</f>
        <v>0</v>
      </c>
      <c r="S10" s="13">
        <f>'Formato 5'!E16</f>
        <v>0</v>
      </c>
      <c r="T10" s="13">
        <f>'Formato 5'!F16</f>
        <v>0</v>
      </c>
      <c r="U10" s="13">
        <f>'Formato 5'!G16</f>
        <v>0</v>
      </c>
    </row>
    <row r="11" spans="1:25" ht="14.25" x14ac:dyDescent="0.45">
      <c r="A11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P11" s="13">
        <f>'Formato 5'!B17</f>
        <v>0</v>
      </c>
      <c r="Q11" s="13">
        <f>'Formato 5'!C17</f>
        <v>0</v>
      </c>
      <c r="R11" s="13">
        <f>'Formato 5'!D17</f>
        <v>0</v>
      </c>
      <c r="S11" s="13">
        <f>'Formato 5'!E17</f>
        <v>0</v>
      </c>
      <c r="T11" s="13">
        <f>'Formato 5'!F17</f>
        <v>0</v>
      </c>
      <c r="U11" s="13">
        <f>'Formato 5'!G17</f>
        <v>0</v>
      </c>
    </row>
    <row r="12" spans="1:25" ht="14.25" x14ac:dyDescent="0.45">
      <c r="A12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3">
        <f>'Formato 5'!B18</f>
        <v>0</v>
      </c>
      <c r="Q12" s="13">
        <f>'Formato 5'!C18</f>
        <v>0</v>
      </c>
      <c r="R12" s="13">
        <f>'Formato 5'!D18</f>
        <v>0</v>
      </c>
      <c r="S12" s="13">
        <f>'Formato 5'!E18</f>
        <v>0</v>
      </c>
      <c r="T12" s="13">
        <f>'Formato 5'!F18</f>
        <v>0</v>
      </c>
      <c r="U12" s="13">
        <f>'Formato 5'!G18</f>
        <v>0</v>
      </c>
    </row>
    <row r="13" spans="1:25" x14ac:dyDescent="0.25">
      <c r="A1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3">
        <f>'Formato 5'!B19</f>
        <v>0</v>
      </c>
      <c r="Q13" s="13">
        <f>'Formato 5'!C19</f>
        <v>0</v>
      </c>
      <c r="R13" s="13">
        <f>'Formato 5'!D19</f>
        <v>0</v>
      </c>
      <c r="S13" s="13">
        <f>'Formato 5'!E19</f>
        <v>0</v>
      </c>
      <c r="T13" s="13">
        <f>'Formato 5'!F19</f>
        <v>0</v>
      </c>
      <c r="U13" s="13">
        <f>'Formato 5'!G19</f>
        <v>0</v>
      </c>
    </row>
    <row r="14" spans="1:25" x14ac:dyDescent="0.25">
      <c r="A14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3">
        <f>'Formato 5'!B20</f>
        <v>0</v>
      </c>
      <c r="Q14" s="13">
        <f>'Formato 5'!C20</f>
        <v>0</v>
      </c>
      <c r="R14" s="13">
        <f>'Formato 5'!D20</f>
        <v>0</v>
      </c>
      <c r="S14" s="13">
        <f>'Formato 5'!E20</f>
        <v>0</v>
      </c>
      <c r="T14" s="13">
        <f>'Formato 5'!F20</f>
        <v>0</v>
      </c>
      <c r="U14" s="13">
        <f>'Formato 5'!G20</f>
        <v>0</v>
      </c>
    </row>
    <row r="15" spans="1:25" x14ac:dyDescent="0.25">
      <c r="A15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3">
        <f>'Formato 5'!B21</f>
        <v>0</v>
      </c>
      <c r="Q15" s="13">
        <f>'Formato 5'!C21</f>
        <v>0</v>
      </c>
      <c r="R15" s="13">
        <f>'Formato 5'!D21</f>
        <v>0</v>
      </c>
      <c r="S15" s="13">
        <f>'Formato 5'!E21</f>
        <v>0</v>
      </c>
      <c r="T15" s="13">
        <f>'Formato 5'!F21</f>
        <v>0</v>
      </c>
      <c r="U15" s="13">
        <f>'Formato 5'!G21</f>
        <v>0</v>
      </c>
    </row>
    <row r="16" spans="1:25" x14ac:dyDescent="0.25">
      <c r="A16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3">
        <f>'Formato 5'!B22</f>
        <v>0</v>
      </c>
      <c r="Q16" s="13">
        <f>'Formato 5'!C22</f>
        <v>0</v>
      </c>
      <c r="R16" s="13">
        <f>'Formato 5'!D22</f>
        <v>0</v>
      </c>
      <c r="S16" s="13">
        <f>'Formato 5'!E22</f>
        <v>0</v>
      </c>
      <c r="T16" s="13">
        <f>'Formato 5'!F22</f>
        <v>0</v>
      </c>
      <c r="U16" s="13">
        <f>'Formato 5'!G22</f>
        <v>0</v>
      </c>
    </row>
    <row r="17" spans="1:21" x14ac:dyDescent="0.25">
      <c r="A17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3">
        <f>'Formato 5'!B23</f>
        <v>0</v>
      </c>
      <c r="Q17" s="13">
        <f>'Formato 5'!C23</f>
        <v>0</v>
      </c>
      <c r="R17" s="13">
        <f>'Formato 5'!D23</f>
        <v>0</v>
      </c>
      <c r="S17" s="13">
        <f>'Formato 5'!E23</f>
        <v>0</v>
      </c>
      <c r="T17" s="13">
        <f>'Formato 5'!F23</f>
        <v>0</v>
      </c>
      <c r="U17" s="13">
        <f>'Formato 5'!G23</f>
        <v>0</v>
      </c>
    </row>
    <row r="18" spans="1:21" x14ac:dyDescent="0.25">
      <c r="A18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3">
        <f>'Formato 5'!B24</f>
        <v>0</v>
      </c>
      <c r="Q18" s="13">
        <f>'Formato 5'!C24</f>
        <v>0</v>
      </c>
      <c r="R18" s="13">
        <f>'Formato 5'!D24</f>
        <v>0</v>
      </c>
      <c r="S18" s="13">
        <f>'Formato 5'!E24</f>
        <v>0</v>
      </c>
      <c r="T18" s="13">
        <f>'Formato 5'!F24</f>
        <v>0</v>
      </c>
      <c r="U18" s="13">
        <f>'Formato 5'!G24</f>
        <v>0</v>
      </c>
    </row>
    <row r="19" spans="1:21" x14ac:dyDescent="0.25">
      <c r="A19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3">
        <f>'Formato 5'!B25</f>
        <v>0</v>
      </c>
      <c r="Q19" s="13">
        <f>'Formato 5'!C25</f>
        <v>0</v>
      </c>
      <c r="R19" s="13">
        <f>'Formato 5'!D25</f>
        <v>0</v>
      </c>
      <c r="S19" s="13">
        <f>'Formato 5'!E25</f>
        <v>0</v>
      </c>
      <c r="T19" s="13">
        <f>'Formato 5'!F25</f>
        <v>0</v>
      </c>
      <c r="U19" s="13">
        <f>'Formato 5'!G25</f>
        <v>0</v>
      </c>
    </row>
    <row r="20" spans="1:21" ht="14.25" x14ac:dyDescent="0.45">
      <c r="A20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3">
        <f>'Formato 5'!B26</f>
        <v>0</v>
      </c>
      <c r="Q20" s="13">
        <f>'Formato 5'!C26</f>
        <v>0</v>
      </c>
      <c r="R20" s="13">
        <f>'Formato 5'!D26</f>
        <v>0</v>
      </c>
      <c r="S20" s="13">
        <f>'Formato 5'!E26</f>
        <v>0</v>
      </c>
      <c r="T20" s="13">
        <f>'Formato 5'!F26</f>
        <v>0</v>
      </c>
      <c r="U20" s="13">
        <f>'Formato 5'!G26</f>
        <v>0</v>
      </c>
    </row>
    <row r="21" spans="1:21" x14ac:dyDescent="0.25">
      <c r="A21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3">
        <f>'Formato 5'!B27</f>
        <v>0</v>
      </c>
      <c r="Q21" s="13">
        <f>'Formato 5'!C27</f>
        <v>0</v>
      </c>
      <c r="R21" s="13">
        <f>'Formato 5'!D27</f>
        <v>0</v>
      </c>
      <c r="S21" s="13">
        <f>'Formato 5'!E27</f>
        <v>0</v>
      </c>
      <c r="T21" s="13">
        <f>'Formato 5'!F27</f>
        <v>0</v>
      </c>
      <c r="U21" s="13">
        <f>'Formato 5'!G27</f>
        <v>0</v>
      </c>
    </row>
    <row r="22" spans="1:21" x14ac:dyDescent="0.25">
      <c r="A22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3">
        <f>'Formato 5'!B28</f>
        <v>0</v>
      </c>
      <c r="Q22" s="13">
        <f>'Formato 5'!C28</f>
        <v>0</v>
      </c>
      <c r="R22" s="13">
        <f>'Formato 5'!D28</f>
        <v>0</v>
      </c>
      <c r="S22" s="13">
        <f>'Formato 5'!E28</f>
        <v>0</v>
      </c>
      <c r="T22" s="13">
        <f>'Formato 5'!F28</f>
        <v>0</v>
      </c>
      <c r="U22" s="13">
        <f>'Formato 5'!G28</f>
        <v>0</v>
      </c>
    </row>
    <row r="23" spans="1:21" x14ac:dyDescent="0.25">
      <c r="A2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3">
        <f>'Formato 5'!B29</f>
        <v>0</v>
      </c>
      <c r="Q23" s="13">
        <f>'Formato 5'!C29</f>
        <v>0</v>
      </c>
      <c r="R23" s="13">
        <f>'Formato 5'!D29</f>
        <v>0</v>
      </c>
      <c r="S23" s="13">
        <f>'Formato 5'!E29</f>
        <v>0</v>
      </c>
      <c r="T23" s="13">
        <f>'Formato 5'!F29</f>
        <v>0</v>
      </c>
      <c r="U23" s="13">
        <f>'Formato 5'!G29</f>
        <v>0</v>
      </c>
    </row>
    <row r="24" spans="1:21" x14ac:dyDescent="0.25">
      <c r="A24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3">
        <f>'Formato 5'!B30</f>
        <v>0</v>
      </c>
      <c r="Q24" s="13">
        <f>'Formato 5'!C30</f>
        <v>0</v>
      </c>
      <c r="R24" s="13">
        <f>'Formato 5'!D30</f>
        <v>0</v>
      </c>
      <c r="S24" s="13">
        <f>'Formato 5'!E30</f>
        <v>0</v>
      </c>
      <c r="T24" s="13">
        <f>'Formato 5'!F30</f>
        <v>0</v>
      </c>
      <c r="U24" s="13">
        <f>'Formato 5'!G30</f>
        <v>0</v>
      </c>
    </row>
    <row r="25" spans="1:21" x14ac:dyDescent="0.25">
      <c r="A25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3">
        <f>'Formato 5'!B31</f>
        <v>0</v>
      </c>
      <c r="Q25" s="13">
        <f>'Formato 5'!C31</f>
        <v>0</v>
      </c>
      <c r="R25" s="13">
        <f>'Formato 5'!D31</f>
        <v>0</v>
      </c>
      <c r="S25" s="13">
        <f>'Formato 5'!E31</f>
        <v>0</v>
      </c>
      <c r="T25" s="13">
        <f>'Formato 5'!F31</f>
        <v>0</v>
      </c>
      <c r="U25" s="13">
        <f>'Formato 5'!G31</f>
        <v>0</v>
      </c>
    </row>
    <row r="26" spans="1:21" x14ac:dyDescent="0.25">
      <c r="A26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3">
        <f>'Formato 5'!B32</f>
        <v>0</v>
      </c>
      <c r="Q26" s="13">
        <f>'Formato 5'!C32</f>
        <v>0</v>
      </c>
      <c r="R26" s="13">
        <f>'Formato 5'!D32</f>
        <v>0</v>
      </c>
      <c r="S26" s="13">
        <f>'Formato 5'!E32</f>
        <v>0</v>
      </c>
      <c r="T26" s="13">
        <f>'Formato 5'!F32</f>
        <v>0</v>
      </c>
      <c r="U26" s="13">
        <f>'Formato 5'!G32</f>
        <v>0</v>
      </c>
    </row>
    <row r="27" spans="1:21" x14ac:dyDescent="0.25">
      <c r="A27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3">
        <f>'Formato 5'!B33</f>
        <v>0</v>
      </c>
      <c r="Q27" s="13">
        <f>'Formato 5'!C33</f>
        <v>0</v>
      </c>
      <c r="R27" s="13">
        <f>'Formato 5'!D33</f>
        <v>0</v>
      </c>
      <c r="S27" s="13">
        <f>'Formato 5'!E33</f>
        <v>0</v>
      </c>
      <c r="T27" s="13">
        <f>'Formato 5'!F33</f>
        <v>0</v>
      </c>
      <c r="U27" s="13">
        <f>'Formato 5'!G33</f>
        <v>0</v>
      </c>
    </row>
    <row r="28" spans="1:21" x14ac:dyDescent="0.25">
      <c r="A28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3">
        <f>'Formato 5'!B34</f>
        <v>0</v>
      </c>
      <c r="Q28" s="13">
        <f>'Formato 5'!C34</f>
        <v>0</v>
      </c>
      <c r="R28" s="13">
        <f>'Formato 5'!D34</f>
        <v>0</v>
      </c>
      <c r="S28" s="13">
        <f>'Formato 5'!E34</f>
        <v>0</v>
      </c>
      <c r="T28" s="13">
        <f>'Formato 5'!F34</f>
        <v>0</v>
      </c>
      <c r="U28" s="13">
        <f>'Formato 5'!G34</f>
        <v>0</v>
      </c>
    </row>
    <row r="29" spans="1:21" x14ac:dyDescent="0.25">
      <c r="A29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3">
        <f>'Formato 5'!B35</f>
        <v>0</v>
      </c>
      <c r="Q29" s="13">
        <f>'Formato 5'!C35</f>
        <v>0</v>
      </c>
      <c r="R29" s="13">
        <f>'Formato 5'!D35</f>
        <v>0</v>
      </c>
      <c r="S29" s="13">
        <f>'Formato 5'!E35</f>
        <v>0</v>
      </c>
      <c r="T29" s="13">
        <f>'Formato 5'!F35</f>
        <v>0</v>
      </c>
      <c r="U29" s="13">
        <f>'Formato 5'!G35</f>
        <v>0</v>
      </c>
    </row>
    <row r="30" spans="1:21" x14ac:dyDescent="0.25">
      <c r="A30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3">
        <f>'Formato 5'!B36</f>
        <v>0</v>
      </c>
      <c r="Q30" s="13">
        <f>'Formato 5'!C36</f>
        <v>0</v>
      </c>
      <c r="R30" s="13">
        <f>'Formato 5'!D36</f>
        <v>0</v>
      </c>
      <c r="S30" s="13">
        <f>'Formato 5'!E36</f>
        <v>0</v>
      </c>
      <c r="T30" s="13">
        <f>'Formato 5'!F36</f>
        <v>0</v>
      </c>
      <c r="U30" s="13">
        <f>'Formato 5'!G36</f>
        <v>0</v>
      </c>
    </row>
    <row r="31" spans="1:21" x14ac:dyDescent="0.25">
      <c r="A31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3">
        <f>'Formato 5'!B37</f>
        <v>0</v>
      </c>
      <c r="Q31" s="13">
        <f>'Formato 5'!C37</f>
        <v>0</v>
      </c>
      <c r="R31" s="13">
        <f>'Formato 5'!D37</f>
        <v>0</v>
      </c>
      <c r="S31" s="13">
        <f>'Formato 5'!E37</f>
        <v>0</v>
      </c>
      <c r="T31" s="13">
        <f>'Formato 5'!F37</f>
        <v>0</v>
      </c>
      <c r="U31" s="13">
        <f>'Formato 5'!G37</f>
        <v>0</v>
      </c>
    </row>
    <row r="32" spans="1:21" x14ac:dyDescent="0.25">
      <c r="A32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3">
        <f>'Formato 5'!B38</f>
        <v>0</v>
      </c>
      <c r="Q32" s="13">
        <f>'Formato 5'!C38</f>
        <v>0</v>
      </c>
      <c r="R32" s="13">
        <f>'Formato 5'!D38</f>
        <v>0</v>
      </c>
      <c r="S32" s="13">
        <f>'Formato 5'!E38</f>
        <v>0</v>
      </c>
      <c r="T32" s="13">
        <f>'Formato 5'!F38</f>
        <v>0</v>
      </c>
      <c r="U32" s="13">
        <f>'Formato 5'!G38</f>
        <v>0</v>
      </c>
    </row>
    <row r="33" spans="1:21" x14ac:dyDescent="0.25">
      <c r="A3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3">
        <f>'Formato 5'!B39</f>
        <v>0</v>
      </c>
      <c r="Q33" s="13">
        <f>'Formato 5'!C39</f>
        <v>0</v>
      </c>
      <c r="R33" s="13">
        <f>'Formato 5'!D39</f>
        <v>0</v>
      </c>
      <c r="S33" s="13">
        <f>'Formato 5'!E39</f>
        <v>0</v>
      </c>
      <c r="T33" s="13">
        <f>'Formato 5'!F39</f>
        <v>0</v>
      </c>
      <c r="U33" s="13">
        <f>'Formato 5'!G39</f>
        <v>0</v>
      </c>
    </row>
    <row r="34" spans="1:21" x14ac:dyDescent="0.25">
      <c r="A34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6960000</v>
      </c>
      <c r="Q34">
        <f>'Formato 5'!C41</f>
        <v>1937930.59</v>
      </c>
      <c r="R34">
        <f>'Formato 5'!D41</f>
        <v>8897930.5899999999</v>
      </c>
      <c r="S34">
        <f>'Formato 5'!E41</f>
        <v>4758203.4400000004</v>
      </c>
      <c r="T34">
        <f>'Formato 5'!F41</f>
        <v>4758203.4400000004</v>
      </c>
      <c r="U34">
        <f>'Formato 5'!G41</f>
        <v>-2201796.5599999996</v>
      </c>
    </row>
    <row r="35" spans="1:21" x14ac:dyDescent="0.25">
      <c r="A35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A139" zoomScale="71" zoomScaleNormal="71" zoomScalePageLayoutView="90" workbookViewId="0">
      <selection activeCell="B118" sqref="B118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42" t="s">
        <v>3286</v>
      </c>
      <c r="B1" s="141"/>
      <c r="C1" s="141"/>
      <c r="D1" s="141"/>
      <c r="E1" s="141"/>
      <c r="F1" s="141"/>
      <c r="G1" s="141"/>
    </row>
    <row r="2" spans="1:7" ht="14.25" x14ac:dyDescent="0.45">
      <c r="A2" s="138" t="str">
        <f>ENTE_PUBLICO_A</f>
        <v>ORGANISMO, Gobierno del Estado de Guanajuato (a)</v>
      </c>
      <c r="B2" s="138"/>
      <c r="C2" s="138"/>
      <c r="D2" s="138"/>
      <c r="E2" s="138"/>
      <c r="F2" s="138"/>
      <c r="G2" s="138"/>
    </row>
    <row r="3" spans="1:7" x14ac:dyDescent="0.25">
      <c r="A3" s="145" t="s">
        <v>277</v>
      </c>
      <c r="B3" s="145"/>
      <c r="C3" s="145"/>
      <c r="D3" s="145"/>
      <c r="E3" s="145"/>
      <c r="F3" s="145"/>
      <c r="G3" s="145"/>
    </row>
    <row r="4" spans="1:7" x14ac:dyDescent="0.25">
      <c r="A4" s="145" t="s">
        <v>278</v>
      </c>
      <c r="B4" s="145"/>
      <c r="C4" s="145"/>
      <c r="D4" s="145"/>
      <c r="E4" s="145"/>
      <c r="F4" s="145"/>
      <c r="G4" s="145"/>
    </row>
    <row r="5" spans="1:7" ht="14.25" x14ac:dyDescent="0.45">
      <c r="A5" s="145" t="str">
        <f>TRIMESTRE</f>
        <v>Del 1 de enero al 30 de septiembre de 2022 (b)</v>
      </c>
      <c r="B5" s="145"/>
      <c r="C5" s="145"/>
      <c r="D5" s="145"/>
      <c r="E5" s="145"/>
      <c r="F5" s="145"/>
      <c r="G5" s="145"/>
    </row>
    <row r="6" spans="1:7" ht="14.25" x14ac:dyDescent="0.45">
      <c r="A6" s="139" t="s">
        <v>118</v>
      </c>
      <c r="B6" s="139"/>
      <c r="C6" s="139"/>
      <c r="D6" s="139"/>
      <c r="E6" s="139"/>
      <c r="F6" s="139"/>
      <c r="G6" s="139"/>
    </row>
    <row r="7" spans="1:7" ht="15" customHeight="1" x14ac:dyDescent="0.25">
      <c r="A7" s="143" t="s">
        <v>0</v>
      </c>
      <c r="B7" s="143" t="s">
        <v>279</v>
      </c>
      <c r="C7" s="143"/>
      <c r="D7" s="143"/>
      <c r="E7" s="143"/>
      <c r="F7" s="143"/>
      <c r="G7" s="144" t="s">
        <v>280</v>
      </c>
    </row>
    <row r="8" spans="1:7" ht="30" x14ac:dyDescent="0.25">
      <c r="A8" s="143"/>
      <c r="B8" s="37" t="s">
        <v>281</v>
      </c>
      <c r="C8" s="37" t="s">
        <v>282</v>
      </c>
      <c r="D8" s="37" t="s">
        <v>283</v>
      </c>
      <c r="E8" s="37" t="s">
        <v>167</v>
      </c>
      <c r="F8" s="37" t="s">
        <v>284</v>
      </c>
      <c r="G8" s="143"/>
    </row>
    <row r="9" spans="1:7" ht="14.25" x14ac:dyDescent="0.45">
      <c r="A9" s="68" t="s">
        <v>285</v>
      </c>
      <c r="B9" s="65">
        <f>SUM(B10,B18,B28,B38,B48,B58,B62,B71,B75)</f>
        <v>0</v>
      </c>
      <c r="C9" s="65">
        <f t="shared" ref="C9:G9" si="0">SUM(C10,C18,C28,C38,C48,C58,C62,C71,C75)</f>
        <v>0</v>
      </c>
      <c r="D9" s="65">
        <f t="shared" si="0"/>
        <v>0</v>
      </c>
      <c r="E9" s="65">
        <f t="shared" si="0"/>
        <v>0</v>
      </c>
      <c r="F9" s="65">
        <f t="shared" si="0"/>
        <v>0</v>
      </c>
      <c r="G9" s="65">
        <f t="shared" si="0"/>
        <v>0</v>
      </c>
    </row>
    <row r="10" spans="1:7" ht="14.25" x14ac:dyDescent="0.45">
      <c r="A10" s="69" t="s">
        <v>286</v>
      </c>
      <c r="B10" s="66">
        <f>SUM(B11:B17)</f>
        <v>0</v>
      </c>
      <c r="C10" s="66">
        <f t="shared" ref="C10:F10" si="1">SUM(C11:C17)</f>
        <v>0</v>
      </c>
      <c r="D10" s="66">
        <f t="shared" si="1"/>
        <v>0</v>
      </c>
      <c r="E10" s="66">
        <f t="shared" si="1"/>
        <v>0</v>
      </c>
      <c r="F10" s="66">
        <f t="shared" si="1"/>
        <v>0</v>
      </c>
      <c r="G10" s="66">
        <f>SUM(G11:G17)</f>
        <v>0</v>
      </c>
    </row>
    <row r="11" spans="1:7" x14ac:dyDescent="0.25">
      <c r="A11" s="70" t="s">
        <v>287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f>D11-E11</f>
        <v>0</v>
      </c>
    </row>
    <row r="12" spans="1:7" x14ac:dyDescent="0.25">
      <c r="A12" s="70" t="s">
        <v>288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f>D12-E12</f>
        <v>0</v>
      </c>
    </row>
    <row r="13" spans="1:7" ht="14.25" x14ac:dyDescent="0.45">
      <c r="A13" s="70" t="s">
        <v>289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f t="shared" ref="G13:G17" si="2">D13-E13</f>
        <v>0</v>
      </c>
    </row>
    <row r="14" spans="1:7" ht="14.25" x14ac:dyDescent="0.45">
      <c r="A14" s="70" t="s">
        <v>290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f t="shared" si="2"/>
        <v>0</v>
      </c>
    </row>
    <row r="15" spans="1:7" x14ac:dyDescent="0.25">
      <c r="A15" s="70" t="s">
        <v>291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f t="shared" si="2"/>
        <v>0</v>
      </c>
    </row>
    <row r="16" spans="1:7" x14ac:dyDescent="0.25">
      <c r="A16" s="70" t="s">
        <v>292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f t="shared" si="2"/>
        <v>0</v>
      </c>
    </row>
    <row r="17" spans="1:7" x14ac:dyDescent="0.25">
      <c r="A17" s="70" t="s">
        <v>293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f t="shared" si="2"/>
        <v>0</v>
      </c>
    </row>
    <row r="18" spans="1:7" x14ac:dyDescent="0.25">
      <c r="A18" s="69" t="s">
        <v>294</v>
      </c>
      <c r="B18" s="66">
        <f>SUM(B19:B27)</f>
        <v>0</v>
      </c>
      <c r="C18" s="66">
        <f t="shared" ref="C18:F18" si="3">SUM(C19:C27)</f>
        <v>0</v>
      </c>
      <c r="D18" s="66">
        <f t="shared" si="3"/>
        <v>0</v>
      </c>
      <c r="E18" s="66">
        <f t="shared" si="3"/>
        <v>0</v>
      </c>
      <c r="F18" s="66">
        <f t="shared" si="3"/>
        <v>0</v>
      </c>
      <c r="G18" s="66">
        <f>SUM(G19:G27)</f>
        <v>0</v>
      </c>
    </row>
    <row r="19" spans="1:7" x14ac:dyDescent="0.25">
      <c r="A19" s="70" t="s">
        <v>295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f>D19-E19</f>
        <v>0</v>
      </c>
    </row>
    <row r="20" spans="1:7" x14ac:dyDescent="0.25">
      <c r="A20" s="70" t="s">
        <v>296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f t="shared" ref="G20:G27" si="4">D20-E20</f>
        <v>0</v>
      </c>
    </row>
    <row r="21" spans="1:7" x14ac:dyDescent="0.25">
      <c r="A21" s="70" t="s">
        <v>297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f t="shared" si="4"/>
        <v>0</v>
      </c>
    </row>
    <row r="22" spans="1:7" x14ac:dyDescent="0.25">
      <c r="A22" s="70" t="s">
        <v>298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f t="shared" si="4"/>
        <v>0</v>
      </c>
    </row>
    <row r="23" spans="1:7" x14ac:dyDescent="0.25">
      <c r="A23" s="70" t="s">
        <v>299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f t="shared" si="4"/>
        <v>0</v>
      </c>
    </row>
    <row r="24" spans="1:7" x14ac:dyDescent="0.25">
      <c r="A24" s="70" t="s">
        <v>300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f t="shared" si="4"/>
        <v>0</v>
      </c>
    </row>
    <row r="25" spans="1:7" x14ac:dyDescent="0.25">
      <c r="A25" s="70" t="s">
        <v>301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f t="shared" si="4"/>
        <v>0</v>
      </c>
    </row>
    <row r="26" spans="1:7" x14ac:dyDescent="0.25">
      <c r="A26" s="70" t="s">
        <v>302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f t="shared" si="4"/>
        <v>0</v>
      </c>
    </row>
    <row r="27" spans="1:7" x14ac:dyDescent="0.25">
      <c r="A27" s="70" t="s">
        <v>303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f t="shared" si="4"/>
        <v>0</v>
      </c>
    </row>
    <row r="28" spans="1:7" x14ac:dyDescent="0.25">
      <c r="A28" s="69" t="s">
        <v>304</v>
      </c>
      <c r="B28" s="66">
        <f>SUM(B29:B37)</f>
        <v>0</v>
      </c>
      <c r="C28" s="66">
        <f t="shared" ref="C28:G28" si="5">SUM(C29:C37)</f>
        <v>0</v>
      </c>
      <c r="D28" s="66">
        <f t="shared" si="5"/>
        <v>0</v>
      </c>
      <c r="E28" s="66">
        <f t="shared" si="5"/>
        <v>0</v>
      </c>
      <c r="F28" s="66">
        <f t="shared" si="5"/>
        <v>0</v>
      </c>
      <c r="G28" s="66">
        <f t="shared" si="5"/>
        <v>0</v>
      </c>
    </row>
    <row r="29" spans="1:7" x14ac:dyDescent="0.25">
      <c r="A29" s="70" t="s">
        <v>305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f>D29-E29</f>
        <v>0</v>
      </c>
    </row>
    <row r="30" spans="1:7" x14ac:dyDescent="0.25">
      <c r="A30" s="70" t="s">
        <v>306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f t="shared" ref="G30:G37" si="6">D30-E30</f>
        <v>0</v>
      </c>
    </row>
    <row r="31" spans="1:7" x14ac:dyDescent="0.25">
      <c r="A31" s="70" t="s">
        <v>307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f t="shared" si="6"/>
        <v>0</v>
      </c>
    </row>
    <row r="32" spans="1:7" x14ac:dyDescent="0.25">
      <c r="A32" s="70" t="s">
        <v>308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f t="shared" si="6"/>
        <v>0</v>
      </c>
    </row>
    <row r="33" spans="1:7" x14ac:dyDescent="0.25">
      <c r="A33" s="70" t="s">
        <v>309</v>
      </c>
      <c r="B33" s="66">
        <v>0</v>
      </c>
      <c r="C33" s="66">
        <v>0</v>
      </c>
      <c r="D33" s="66">
        <v>0</v>
      </c>
      <c r="E33" s="66">
        <v>0</v>
      </c>
      <c r="F33" s="66">
        <v>0</v>
      </c>
      <c r="G33" s="66">
        <f t="shared" si="6"/>
        <v>0</v>
      </c>
    </row>
    <row r="34" spans="1:7" x14ac:dyDescent="0.25">
      <c r="A34" s="70" t="s">
        <v>310</v>
      </c>
      <c r="B34" s="66">
        <v>0</v>
      </c>
      <c r="C34" s="66">
        <v>0</v>
      </c>
      <c r="D34" s="66">
        <v>0</v>
      </c>
      <c r="E34" s="66">
        <v>0</v>
      </c>
      <c r="F34" s="66">
        <v>0</v>
      </c>
      <c r="G34" s="66">
        <f t="shared" si="6"/>
        <v>0</v>
      </c>
    </row>
    <row r="35" spans="1:7" x14ac:dyDescent="0.25">
      <c r="A35" s="70" t="s">
        <v>311</v>
      </c>
      <c r="B35" s="66">
        <v>0</v>
      </c>
      <c r="C35" s="66">
        <v>0</v>
      </c>
      <c r="D35" s="66">
        <v>0</v>
      </c>
      <c r="E35" s="66">
        <v>0</v>
      </c>
      <c r="F35" s="66">
        <v>0</v>
      </c>
      <c r="G35" s="66">
        <f t="shared" si="6"/>
        <v>0</v>
      </c>
    </row>
    <row r="36" spans="1:7" x14ac:dyDescent="0.25">
      <c r="A36" s="70" t="s">
        <v>312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f t="shared" si="6"/>
        <v>0</v>
      </c>
    </row>
    <row r="37" spans="1:7" x14ac:dyDescent="0.25">
      <c r="A37" s="70" t="s">
        <v>313</v>
      </c>
      <c r="B37" s="66">
        <v>0</v>
      </c>
      <c r="C37" s="66">
        <v>0</v>
      </c>
      <c r="D37" s="66">
        <v>0</v>
      </c>
      <c r="E37" s="66">
        <v>0</v>
      </c>
      <c r="F37" s="66">
        <v>0</v>
      </c>
      <c r="G37" s="66">
        <f t="shared" si="6"/>
        <v>0</v>
      </c>
    </row>
    <row r="38" spans="1:7" x14ac:dyDescent="0.25">
      <c r="A38" s="69" t="s">
        <v>314</v>
      </c>
      <c r="B38" s="66">
        <f>SUM(B39:B47)</f>
        <v>0</v>
      </c>
      <c r="C38" s="66">
        <f t="shared" ref="C38:G38" si="7">SUM(C39:C47)</f>
        <v>0</v>
      </c>
      <c r="D38" s="66">
        <f t="shared" si="7"/>
        <v>0</v>
      </c>
      <c r="E38" s="66">
        <f t="shared" si="7"/>
        <v>0</v>
      </c>
      <c r="F38" s="66">
        <f t="shared" si="7"/>
        <v>0</v>
      </c>
      <c r="G38" s="66">
        <f t="shared" si="7"/>
        <v>0</v>
      </c>
    </row>
    <row r="39" spans="1:7" x14ac:dyDescent="0.25">
      <c r="A39" s="70" t="s">
        <v>315</v>
      </c>
      <c r="B39" s="66">
        <v>0</v>
      </c>
      <c r="C39" s="66">
        <v>0</v>
      </c>
      <c r="D39" s="66">
        <v>0</v>
      </c>
      <c r="E39" s="66">
        <v>0</v>
      </c>
      <c r="F39" s="66">
        <v>0</v>
      </c>
      <c r="G39" s="66">
        <f>D39-E39</f>
        <v>0</v>
      </c>
    </row>
    <row r="40" spans="1:7" x14ac:dyDescent="0.25">
      <c r="A40" s="70" t="s">
        <v>316</v>
      </c>
      <c r="B40" s="66">
        <v>0</v>
      </c>
      <c r="C40" s="66">
        <v>0</v>
      </c>
      <c r="D40" s="66">
        <v>0</v>
      </c>
      <c r="E40" s="66">
        <v>0</v>
      </c>
      <c r="F40" s="66">
        <v>0</v>
      </c>
      <c r="G40" s="66">
        <f t="shared" ref="G40:G47" si="8">D40-E40</f>
        <v>0</v>
      </c>
    </row>
    <row r="41" spans="1:7" x14ac:dyDescent="0.25">
      <c r="A41" s="70" t="s">
        <v>317</v>
      </c>
      <c r="B41" s="66">
        <v>0</v>
      </c>
      <c r="C41" s="66">
        <v>0</v>
      </c>
      <c r="D41" s="66">
        <v>0</v>
      </c>
      <c r="E41" s="66">
        <v>0</v>
      </c>
      <c r="F41" s="66">
        <v>0</v>
      </c>
      <c r="G41" s="66">
        <f t="shared" si="8"/>
        <v>0</v>
      </c>
    </row>
    <row r="42" spans="1:7" x14ac:dyDescent="0.25">
      <c r="A42" s="70" t="s">
        <v>318</v>
      </c>
      <c r="B42" s="66">
        <v>0</v>
      </c>
      <c r="C42" s="66">
        <v>0</v>
      </c>
      <c r="D42" s="66">
        <v>0</v>
      </c>
      <c r="E42" s="66">
        <v>0</v>
      </c>
      <c r="F42" s="66">
        <v>0</v>
      </c>
      <c r="G42" s="66">
        <f t="shared" si="8"/>
        <v>0</v>
      </c>
    </row>
    <row r="43" spans="1:7" x14ac:dyDescent="0.25">
      <c r="A43" s="70" t="s">
        <v>319</v>
      </c>
      <c r="B43" s="66">
        <v>0</v>
      </c>
      <c r="C43" s="66">
        <v>0</v>
      </c>
      <c r="D43" s="66">
        <v>0</v>
      </c>
      <c r="E43" s="66">
        <v>0</v>
      </c>
      <c r="F43" s="66">
        <v>0</v>
      </c>
      <c r="G43" s="66">
        <f t="shared" si="8"/>
        <v>0</v>
      </c>
    </row>
    <row r="44" spans="1:7" x14ac:dyDescent="0.25">
      <c r="A44" s="70" t="s">
        <v>320</v>
      </c>
      <c r="B44" s="66">
        <v>0</v>
      </c>
      <c r="C44" s="66">
        <v>0</v>
      </c>
      <c r="D44" s="66">
        <v>0</v>
      </c>
      <c r="E44" s="66">
        <v>0</v>
      </c>
      <c r="F44" s="66">
        <v>0</v>
      </c>
      <c r="G44" s="66">
        <f t="shared" si="8"/>
        <v>0</v>
      </c>
    </row>
    <row r="45" spans="1:7" x14ac:dyDescent="0.25">
      <c r="A45" s="70" t="s">
        <v>321</v>
      </c>
      <c r="B45" s="66">
        <v>0</v>
      </c>
      <c r="C45" s="66">
        <v>0</v>
      </c>
      <c r="D45" s="66">
        <v>0</v>
      </c>
      <c r="E45" s="66">
        <v>0</v>
      </c>
      <c r="F45" s="66">
        <v>0</v>
      </c>
      <c r="G45" s="66">
        <f t="shared" si="8"/>
        <v>0</v>
      </c>
    </row>
    <row r="46" spans="1:7" x14ac:dyDescent="0.25">
      <c r="A46" s="70" t="s">
        <v>322</v>
      </c>
      <c r="B46" s="66">
        <v>0</v>
      </c>
      <c r="C46" s="66">
        <v>0</v>
      </c>
      <c r="D46" s="66">
        <v>0</v>
      </c>
      <c r="E46" s="66">
        <v>0</v>
      </c>
      <c r="F46" s="66">
        <v>0</v>
      </c>
      <c r="G46" s="66">
        <f t="shared" si="8"/>
        <v>0</v>
      </c>
    </row>
    <row r="47" spans="1:7" x14ac:dyDescent="0.25">
      <c r="A47" s="70" t="s">
        <v>323</v>
      </c>
      <c r="B47" s="66">
        <v>0</v>
      </c>
      <c r="C47" s="66">
        <v>0</v>
      </c>
      <c r="D47" s="66">
        <v>0</v>
      </c>
      <c r="E47" s="66">
        <v>0</v>
      </c>
      <c r="F47" s="66">
        <v>0</v>
      </c>
      <c r="G47" s="66">
        <f t="shared" si="8"/>
        <v>0</v>
      </c>
    </row>
    <row r="48" spans="1:7" x14ac:dyDescent="0.25">
      <c r="A48" s="69" t="s">
        <v>324</v>
      </c>
      <c r="B48" s="66">
        <f>SUM(B49:B57)</f>
        <v>0</v>
      </c>
      <c r="C48" s="66">
        <f t="shared" ref="C48:G48" si="9">SUM(C49:C57)</f>
        <v>0</v>
      </c>
      <c r="D48" s="66">
        <f t="shared" si="9"/>
        <v>0</v>
      </c>
      <c r="E48" s="66">
        <f t="shared" si="9"/>
        <v>0</v>
      </c>
      <c r="F48" s="66">
        <f t="shared" si="9"/>
        <v>0</v>
      </c>
      <c r="G48" s="66">
        <f t="shared" si="9"/>
        <v>0</v>
      </c>
    </row>
    <row r="49" spans="1:7" x14ac:dyDescent="0.25">
      <c r="A49" s="70" t="s">
        <v>325</v>
      </c>
      <c r="B49" s="66">
        <v>0</v>
      </c>
      <c r="C49" s="66">
        <v>0</v>
      </c>
      <c r="D49" s="66">
        <v>0</v>
      </c>
      <c r="E49" s="66">
        <v>0</v>
      </c>
      <c r="F49" s="66">
        <v>0</v>
      </c>
      <c r="G49" s="66">
        <f>D49-E49</f>
        <v>0</v>
      </c>
    </row>
    <row r="50" spans="1:7" x14ac:dyDescent="0.25">
      <c r="A50" s="70" t="s">
        <v>326</v>
      </c>
      <c r="B50" s="66">
        <v>0</v>
      </c>
      <c r="C50" s="66">
        <v>0</v>
      </c>
      <c r="D50" s="66">
        <v>0</v>
      </c>
      <c r="E50" s="66">
        <v>0</v>
      </c>
      <c r="F50" s="66">
        <v>0</v>
      </c>
      <c r="G50" s="66">
        <f t="shared" ref="G50:G57" si="10">D50-E50</f>
        <v>0</v>
      </c>
    </row>
    <row r="51" spans="1:7" x14ac:dyDescent="0.25">
      <c r="A51" s="70" t="s">
        <v>327</v>
      </c>
      <c r="B51" s="66">
        <v>0</v>
      </c>
      <c r="C51" s="66">
        <v>0</v>
      </c>
      <c r="D51" s="66">
        <v>0</v>
      </c>
      <c r="E51" s="66">
        <v>0</v>
      </c>
      <c r="F51" s="66">
        <v>0</v>
      </c>
      <c r="G51" s="66">
        <f t="shared" si="10"/>
        <v>0</v>
      </c>
    </row>
    <row r="52" spans="1:7" x14ac:dyDescent="0.25">
      <c r="A52" s="70" t="s">
        <v>328</v>
      </c>
      <c r="B52" s="66">
        <v>0</v>
      </c>
      <c r="C52" s="66">
        <v>0</v>
      </c>
      <c r="D52" s="66">
        <v>0</v>
      </c>
      <c r="E52" s="66">
        <v>0</v>
      </c>
      <c r="F52" s="66">
        <v>0</v>
      </c>
      <c r="G52" s="66">
        <f t="shared" si="10"/>
        <v>0</v>
      </c>
    </row>
    <row r="53" spans="1:7" x14ac:dyDescent="0.25">
      <c r="A53" s="70" t="s">
        <v>329</v>
      </c>
      <c r="B53" s="66">
        <v>0</v>
      </c>
      <c r="C53" s="66">
        <v>0</v>
      </c>
      <c r="D53" s="66">
        <v>0</v>
      </c>
      <c r="E53" s="66">
        <v>0</v>
      </c>
      <c r="F53" s="66">
        <v>0</v>
      </c>
      <c r="G53" s="66">
        <f t="shared" si="10"/>
        <v>0</v>
      </c>
    </row>
    <row r="54" spans="1:7" x14ac:dyDescent="0.25">
      <c r="A54" s="70" t="s">
        <v>330</v>
      </c>
      <c r="B54" s="66">
        <v>0</v>
      </c>
      <c r="C54" s="66">
        <v>0</v>
      </c>
      <c r="D54" s="66">
        <v>0</v>
      </c>
      <c r="E54" s="66">
        <v>0</v>
      </c>
      <c r="F54" s="66">
        <v>0</v>
      </c>
      <c r="G54" s="66">
        <f t="shared" si="10"/>
        <v>0</v>
      </c>
    </row>
    <row r="55" spans="1:7" x14ac:dyDescent="0.25">
      <c r="A55" s="70" t="s">
        <v>331</v>
      </c>
      <c r="B55" s="66">
        <v>0</v>
      </c>
      <c r="C55" s="66">
        <v>0</v>
      </c>
      <c r="D55" s="66">
        <v>0</v>
      </c>
      <c r="E55" s="66">
        <v>0</v>
      </c>
      <c r="F55" s="66">
        <v>0</v>
      </c>
      <c r="G55" s="66">
        <f t="shared" si="10"/>
        <v>0</v>
      </c>
    </row>
    <row r="56" spans="1:7" x14ac:dyDescent="0.25">
      <c r="A56" s="70" t="s">
        <v>332</v>
      </c>
      <c r="B56" s="66">
        <v>0</v>
      </c>
      <c r="C56" s="66">
        <v>0</v>
      </c>
      <c r="D56" s="66">
        <v>0</v>
      </c>
      <c r="E56" s="66">
        <v>0</v>
      </c>
      <c r="F56" s="66">
        <v>0</v>
      </c>
      <c r="G56" s="66">
        <f t="shared" si="10"/>
        <v>0</v>
      </c>
    </row>
    <row r="57" spans="1:7" x14ac:dyDescent="0.25">
      <c r="A57" s="70" t="s">
        <v>333</v>
      </c>
      <c r="B57" s="66">
        <v>0</v>
      </c>
      <c r="C57" s="66">
        <v>0</v>
      </c>
      <c r="D57" s="66">
        <v>0</v>
      </c>
      <c r="E57" s="66">
        <v>0</v>
      </c>
      <c r="F57" s="66">
        <v>0</v>
      </c>
      <c r="G57" s="66">
        <f t="shared" si="10"/>
        <v>0</v>
      </c>
    </row>
    <row r="58" spans="1:7" x14ac:dyDescent="0.25">
      <c r="A58" s="69" t="s">
        <v>334</v>
      </c>
      <c r="B58" s="66">
        <f>SUM(B59:B61)</f>
        <v>0</v>
      </c>
      <c r="C58" s="66">
        <f t="shared" ref="C58:G58" si="11">SUM(C59:C61)</f>
        <v>0</v>
      </c>
      <c r="D58" s="66">
        <f t="shared" si="11"/>
        <v>0</v>
      </c>
      <c r="E58" s="66">
        <f t="shared" si="11"/>
        <v>0</v>
      </c>
      <c r="F58" s="66">
        <f t="shared" si="11"/>
        <v>0</v>
      </c>
      <c r="G58" s="66">
        <f t="shared" si="11"/>
        <v>0</v>
      </c>
    </row>
    <row r="59" spans="1:7" x14ac:dyDescent="0.25">
      <c r="A59" s="70" t="s">
        <v>335</v>
      </c>
      <c r="B59" s="66">
        <v>0</v>
      </c>
      <c r="C59" s="66">
        <v>0</v>
      </c>
      <c r="D59" s="66">
        <v>0</v>
      </c>
      <c r="E59" s="66">
        <v>0</v>
      </c>
      <c r="F59" s="66">
        <v>0</v>
      </c>
      <c r="G59" s="66">
        <f>D59-E59</f>
        <v>0</v>
      </c>
    </row>
    <row r="60" spans="1:7" x14ac:dyDescent="0.25">
      <c r="A60" s="70" t="s">
        <v>336</v>
      </c>
      <c r="B60" s="66">
        <v>0</v>
      </c>
      <c r="C60" s="66">
        <v>0</v>
      </c>
      <c r="D60" s="66">
        <v>0</v>
      </c>
      <c r="E60" s="66">
        <v>0</v>
      </c>
      <c r="F60" s="66">
        <v>0</v>
      </c>
      <c r="G60" s="66">
        <f t="shared" ref="G60:G61" si="12">D60-E60</f>
        <v>0</v>
      </c>
    </row>
    <row r="61" spans="1:7" x14ac:dyDescent="0.25">
      <c r="A61" s="70" t="s">
        <v>337</v>
      </c>
      <c r="B61" s="66">
        <v>0</v>
      </c>
      <c r="C61" s="66">
        <v>0</v>
      </c>
      <c r="D61" s="66">
        <v>0</v>
      </c>
      <c r="E61" s="66">
        <v>0</v>
      </c>
      <c r="F61" s="66">
        <v>0</v>
      </c>
      <c r="G61" s="66">
        <f t="shared" si="12"/>
        <v>0</v>
      </c>
    </row>
    <row r="62" spans="1:7" x14ac:dyDescent="0.25">
      <c r="A62" s="69" t="s">
        <v>338</v>
      </c>
      <c r="B62" s="66">
        <f>SUM(B63:B67,B69:B70)</f>
        <v>0</v>
      </c>
      <c r="C62" s="66">
        <f t="shared" ref="C62:G62" si="13">SUM(C63:C67,C69:C70)</f>
        <v>0</v>
      </c>
      <c r="D62" s="66">
        <f t="shared" si="13"/>
        <v>0</v>
      </c>
      <c r="E62" s="66">
        <f t="shared" si="13"/>
        <v>0</v>
      </c>
      <c r="F62" s="66">
        <f t="shared" si="13"/>
        <v>0</v>
      </c>
      <c r="G62" s="66">
        <f t="shared" si="13"/>
        <v>0</v>
      </c>
    </row>
    <row r="63" spans="1:7" x14ac:dyDescent="0.25">
      <c r="A63" s="70" t="s">
        <v>339</v>
      </c>
      <c r="B63" s="66">
        <v>0</v>
      </c>
      <c r="C63" s="66">
        <v>0</v>
      </c>
      <c r="D63" s="66">
        <v>0</v>
      </c>
      <c r="E63" s="66">
        <v>0</v>
      </c>
      <c r="F63" s="66">
        <v>0</v>
      </c>
      <c r="G63" s="66">
        <f>D63-E63</f>
        <v>0</v>
      </c>
    </row>
    <row r="64" spans="1:7" x14ac:dyDescent="0.25">
      <c r="A64" s="70" t="s">
        <v>340</v>
      </c>
      <c r="B64" s="66">
        <v>0</v>
      </c>
      <c r="C64" s="66">
        <v>0</v>
      </c>
      <c r="D64" s="66">
        <v>0</v>
      </c>
      <c r="E64" s="66">
        <v>0</v>
      </c>
      <c r="F64" s="66">
        <v>0</v>
      </c>
      <c r="G64" s="66">
        <f t="shared" ref="G64:G70" si="14">D64-E64</f>
        <v>0</v>
      </c>
    </row>
    <row r="65" spans="1:7" x14ac:dyDescent="0.25">
      <c r="A65" s="70" t="s">
        <v>341</v>
      </c>
      <c r="B65" s="66">
        <v>0</v>
      </c>
      <c r="C65" s="66">
        <v>0</v>
      </c>
      <c r="D65" s="66">
        <v>0</v>
      </c>
      <c r="E65" s="66">
        <v>0</v>
      </c>
      <c r="F65" s="66">
        <v>0</v>
      </c>
      <c r="G65" s="66">
        <f t="shared" si="14"/>
        <v>0</v>
      </c>
    </row>
    <row r="66" spans="1:7" x14ac:dyDescent="0.25">
      <c r="A66" s="70" t="s">
        <v>342</v>
      </c>
      <c r="B66" s="66">
        <v>0</v>
      </c>
      <c r="C66" s="66">
        <v>0</v>
      </c>
      <c r="D66" s="66">
        <v>0</v>
      </c>
      <c r="E66" s="66">
        <v>0</v>
      </c>
      <c r="F66" s="66">
        <v>0</v>
      </c>
      <c r="G66" s="66">
        <f t="shared" si="14"/>
        <v>0</v>
      </c>
    </row>
    <row r="67" spans="1:7" x14ac:dyDescent="0.25">
      <c r="A67" s="70" t="s">
        <v>343</v>
      </c>
      <c r="B67" s="66">
        <v>0</v>
      </c>
      <c r="C67" s="66">
        <v>0</v>
      </c>
      <c r="D67" s="66">
        <v>0</v>
      </c>
      <c r="E67" s="66">
        <v>0</v>
      </c>
      <c r="F67" s="66">
        <v>0</v>
      </c>
      <c r="G67" s="66">
        <f t="shared" si="14"/>
        <v>0</v>
      </c>
    </row>
    <row r="68" spans="1:7" x14ac:dyDescent="0.25">
      <c r="A68" s="70" t="s">
        <v>3302</v>
      </c>
      <c r="B68" s="66">
        <v>0</v>
      </c>
      <c r="C68" s="66">
        <v>0</v>
      </c>
      <c r="D68" s="66">
        <v>0</v>
      </c>
      <c r="E68" s="66">
        <v>0</v>
      </c>
      <c r="F68" s="66">
        <v>0</v>
      </c>
      <c r="G68" s="66">
        <f t="shared" si="14"/>
        <v>0</v>
      </c>
    </row>
    <row r="69" spans="1:7" x14ac:dyDescent="0.25">
      <c r="A69" s="70" t="s">
        <v>345</v>
      </c>
      <c r="B69" s="66">
        <v>0</v>
      </c>
      <c r="C69" s="66">
        <v>0</v>
      </c>
      <c r="D69" s="66">
        <v>0</v>
      </c>
      <c r="E69" s="66">
        <v>0</v>
      </c>
      <c r="F69" s="66">
        <v>0</v>
      </c>
      <c r="G69" s="66">
        <f t="shared" si="14"/>
        <v>0</v>
      </c>
    </row>
    <row r="70" spans="1:7" x14ac:dyDescent="0.25">
      <c r="A70" s="70" t="s">
        <v>346</v>
      </c>
      <c r="B70" s="66">
        <v>0</v>
      </c>
      <c r="C70" s="66">
        <v>0</v>
      </c>
      <c r="D70" s="66">
        <v>0</v>
      </c>
      <c r="E70" s="66">
        <v>0</v>
      </c>
      <c r="F70" s="66">
        <v>0</v>
      </c>
      <c r="G70" s="66">
        <f t="shared" si="14"/>
        <v>0</v>
      </c>
    </row>
    <row r="71" spans="1:7" x14ac:dyDescent="0.25">
      <c r="A71" s="69" t="s">
        <v>347</v>
      </c>
      <c r="B71" s="66">
        <f>SUM(B72:B74)</f>
        <v>0</v>
      </c>
      <c r="C71" s="66">
        <f t="shared" ref="C71:G71" si="15">SUM(C72:C74)</f>
        <v>0</v>
      </c>
      <c r="D71" s="66">
        <f t="shared" si="15"/>
        <v>0</v>
      </c>
      <c r="E71" s="66">
        <f t="shared" si="15"/>
        <v>0</v>
      </c>
      <c r="F71" s="66">
        <f t="shared" si="15"/>
        <v>0</v>
      </c>
      <c r="G71" s="66">
        <f t="shared" si="15"/>
        <v>0</v>
      </c>
    </row>
    <row r="72" spans="1:7" x14ac:dyDescent="0.25">
      <c r="A72" s="70" t="s">
        <v>348</v>
      </c>
      <c r="B72" s="66">
        <v>0</v>
      </c>
      <c r="C72" s="66">
        <v>0</v>
      </c>
      <c r="D72" s="66">
        <v>0</v>
      </c>
      <c r="E72" s="66">
        <v>0</v>
      </c>
      <c r="F72" s="66">
        <v>0</v>
      </c>
      <c r="G72" s="66">
        <v>0</v>
      </c>
    </row>
    <row r="73" spans="1:7" x14ac:dyDescent="0.25">
      <c r="A73" s="70" t="s">
        <v>349</v>
      </c>
      <c r="B73" s="66">
        <v>0</v>
      </c>
      <c r="C73" s="66">
        <v>0</v>
      </c>
      <c r="D73" s="66">
        <v>0</v>
      </c>
      <c r="E73" s="66">
        <v>0</v>
      </c>
      <c r="F73" s="66">
        <v>0</v>
      </c>
      <c r="G73" s="66">
        <v>0</v>
      </c>
    </row>
    <row r="74" spans="1:7" x14ac:dyDescent="0.25">
      <c r="A74" s="70" t="s">
        <v>350</v>
      </c>
      <c r="B74" s="66">
        <v>0</v>
      </c>
      <c r="C74" s="66">
        <v>0</v>
      </c>
      <c r="D74" s="66">
        <v>0</v>
      </c>
      <c r="E74" s="66">
        <v>0</v>
      </c>
      <c r="F74" s="66">
        <v>0</v>
      </c>
      <c r="G74" s="66">
        <v>0</v>
      </c>
    </row>
    <row r="75" spans="1:7" x14ac:dyDescent="0.25">
      <c r="A75" s="69" t="s">
        <v>351</v>
      </c>
      <c r="B75" s="66">
        <f>SUM(B76:B82)</f>
        <v>0</v>
      </c>
      <c r="C75" s="66">
        <f t="shared" ref="C75:G75" si="16">SUM(C76:C82)</f>
        <v>0</v>
      </c>
      <c r="D75" s="66">
        <f t="shared" si="16"/>
        <v>0</v>
      </c>
      <c r="E75" s="66">
        <f t="shared" si="16"/>
        <v>0</v>
      </c>
      <c r="F75" s="66">
        <f t="shared" si="16"/>
        <v>0</v>
      </c>
      <c r="G75" s="66">
        <f t="shared" si="16"/>
        <v>0</v>
      </c>
    </row>
    <row r="76" spans="1:7" x14ac:dyDescent="0.25">
      <c r="A76" s="70" t="s">
        <v>352</v>
      </c>
      <c r="B76" s="66">
        <v>0</v>
      </c>
      <c r="C76" s="66">
        <v>0</v>
      </c>
      <c r="D76" s="66">
        <v>0</v>
      </c>
      <c r="E76" s="66">
        <v>0</v>
      </c>
      <c r="F76" s="66">
        <v>0</v>
      </c>
      <c r="G76" s="66">
        <v>0</v>
      </c>
    </row>
    <row r="77" spans="1:7" x14ac:dyDescent="0.25">
      <c r="A77" s="70" t="s">
        <v>353</v>
      </c>
      <c r="B77" s="66">
        <v>0</v>
      </c>
      <c r="C77" s="66">
        <v>0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70" t="s">
        <v>354</v>
      </c>
      <c r="B78" s="66">
        <v>0</v>
      </c>
      <c r="C78" s="66">
        <v>0</v>
      </c>
      <c r="D78" s="66">
        <v>0</v>
      </c>
      <c r="E78" s="66">
        <v>0</v>
      </c>
      <c r="F78" s="66">
        <v>0</v>
      </c>
      <c r="G78" s="66">
        <v>0</v>
      </c>
    </row>
    <row r="79" spans="1:7" x14ac:dyDescent="0.25">
      <c r="A79" s="70" t="s">
        <v>355</v>
      </c>
      <c r="B79" s="66">
        <v>0</v>
      </c>
      <c r="C79" s="66">
        <v>0</v>
      </c>
      <c r="D79" s="66">
        <v>0</v>
      </c>
      <c r="E79" s="66">
        <v>0</v>
      </c>
      <c r="F79" s="66">
        <v>0</v>
      </c>
      <c r="G79" s="66">
        <v>0</v>
      </c>
    </row>
    <row r="80" spans="1:7" x14ac:dyDescent="0.25">
      <c r="A80" s="70" t="s">
        <v>356</v>
      </c>
      <c r="B80" s="66">
        <v>0</v>
      </c>
      <c r="C80" s="66">
        <v>0</v>
      </c>
      <c r="D80" s="66">
        <v>0</v>
      </c>
      <c r="E80" s="66">
        <v>0</v>
      </c>
      <c r="F80" s="66">
        <v>0</v>
      </c>
      <c r="G80" s="66">
        <v>0</v>
      </c>
    </row>
    <row r="81" spans="1:7" x14ac:dyDescent="0.25">
      <c r="A81" s="70" t="s">
        <v>357</v>
      </c>
      <c r="B81" s="66">
        <v>0</v>
      </c>
      <c r="C81" s="66">
        <v>0</v>
      </c>
      <c r="D81" s="66">
        <v>0</v>
      </c>
      <c r="E81" s="66">
        <v>0</v>
      </c>
      <c r="F81" s="66">
        <v>0</v>
      </c>
      <c r="G81" s="66">
        <v>0</v>
      </c>
    </row>
    <row r="82" spans="1:7" x14ac:dyDescent="0.25">
      <c r="A82" s="70" t="s">
        <v>358</v>
      </c>
      <c r="B82" s="66">
        <v>0</v>
      </c>
      <c r="C82" s="66">
        <v>0</v>
      </c>
      <c r="D82" s="66">
        <v>0</v>
      </c>
      <c r="E82" s="66">
        <v>0</v>
      </c>
      <c r="F82" s="66">
        <v>0</v>
      </c>
      <c r="G82" s="66">
        <v>0</v>
      </c>
    </row>
    <row r="83" spans="1:7" x14ac:dyDescent="0.25">
      <c r="A83" s="71"/>
      <c r="B83" s="67"/>
      <c r="C83" s="67"/>
      <c r="D83" s="67"/>
      <c r="E83" s="67"/>
      <c r="F83" s="67"/>
      <c r="G83" s="67"/>
    </row>
    <row r="84" spans="1:7" x14ac:dyDescent="0.25">
      <c r="A84" s="72" t="s">
        <v>359</v>
      </c>
      <c r="B84" s="65">
        <f>SUM(B85,B93,B103,B113,B123,B133,B137,B146,B150)</f>
        <v>93437801</v>
      </c>
      <c r="C84" s="65">
        <f t="shared" ref="C84:G84" si="17">SUM(C85,C93,C103,C113,C123,C133,C137,C146,C150)</f>
        <v>13118719.59</v>
      </c>
      <c r="D84" s="65">
        <f t="shared" si="17"/>
        <v>106556520.58999999</v>
      </c>
      <c r="E84" s="65">
        <f t="shared" si="17"/>
        <v>56720196.599999994</v>
      </c>
      <c r="F84" s="65">
        <f t="shared" si="17"/>
        <v>56720196.599999994</v>
      </c>
      <c r="G84" s="65">
        <f t="shared" si="17"/>
        <v>49836323.989999987</v>
      </c>
    </row>
    <row r="85" spans="1:7" x14ac:dyDescent="0.25">
      <c r="A85" s="69" t="s">
        <v>286</v>
      </c>
      <c r="B85" s="66">
        <f>SUM(B86:B92)</f>
        <v>86477801</v>
      </c>
      <c r="C85" s="66">
        <f t="shared" ref="C85:F85" si="18">SUM(C86:C92)</f>
        <v>5451379.0000000009</v>
      </c>
      <c r="D85" s="66">
        <f t="shared" si="18"/>
        <v>91929180</v>
      </c>
      <c r="E85" s="66">
        <f t="shared" si="18"/>
        <v>44870325.959999993</v>
      </c>
      <c r="F85" s="66">
        <f t="shared" si="18"/>
        <v>44870325.959999993</v>
      </c>
      <c r="G85" s="66">
        <f t="shared" ref="G85" si="19">SUM(G86:G92)</f>
        <v>47058854.039999992</v>
      </c>
    </row>
    <row r="86" spans="1:7" x14ac:dyDescent="0.25">
      <c r="A86" s="70" t="s">
        <v>287</v>
      </c>
      <c r="B86" s="66">
        <v>40429260.079999998</v>
      </c>
      <c r="C86" s="66">
        <v>5451379</v>
      </c>
      <c r="D86" s="66">
        <v>45880639.079999998</v>
      </c>
      <c r="E86" s="66">
        <v>24737150.530000001</v>
      </c>
      <c r="F86" s="66">
        <v>24737150.530000001</v>
      </c>
      <c r="G86" s="66">
        <f>D86-E86</f>
        <v>21143488.549999997</v>
      </c>
    </row>
    <row r="87" spans="1:7" x14ac:dyDescent="0.25">
      <c r="A87" s="70" t="s">
        <v>288</v>
      </c>
      <c r="B87" s="66">
        <v>302325</v>
      </c>
      <c r="C87" s="66">
        <v>-30190.12000000001</v>
      </c>
      <c r="D87" s="66">
        <v>272134.88</v>
      </c>
      <c r="E87" s="66">
        <v>96835.31</v>
      </c>
      <c r="F87" s="66">
        <v>96835.31</v>
      </c>
      <c r="G87" s="66">
        <f t="shared" ref="G87:G92" si="20">D87-E87</f>
        <v>175299.57</v>
      </c>
    </row>
    <row r="88" spans="1:7" x14ac:dyDescent="0.25">
      <c r="A88" s="70" t="s">
        <v>289</v>
      </c>
      <c r="B88" s="66">
        <v>7302108</v>
      </c>
      <c r="C88" s="66">
        <v>157604.84999999986</v>
      </c>
      <c r="D88" s="66">
        <v>7459712.8499999996</v>
      </c>
      <c r="E88" s="66">
        <v>4058072.7</v>
      </c>
      <c r="F88" s="66">
        <v>4058072.7</v>
      </c>
      <c r="G88" s="66">
        <f t="shared" si="20"/>
        <v>3401640.1499999994</v>
      </c>
    </row>
    <row r="89" spans="1:7" x14ac:dyDescent="0.25">
      <c r="A89" s="70" t="s">
        <v>290</v>
      </c>
      <c r="B89" s="66">
        <v>11814636</v>
      </c>
      <c r="C89" s="66">
        <v>0</v>
      </c>
      <c r="D89" s="66">
        <v>11814636</v>
      </c>
      <c r="E89" s="66">
        <v>6600653.1200000001</v>
      </c>
      <c r="F89" s="66">
        <v>6600653.1200000001</v>
      </c>
      <c r="G89" s="66">
        <f t="shared" si="20"/>
        <v>5213982.88</v>
      </c>
    </row>
    <row r="90" spans="1:7" x14ac:dyDescent="0.25">
      <c r="A90" s="70" t="s">
        <v>291</v>
      </c>
      <c r="B90" s="66">
        <v>24780444</v>
      </c>
      <c r="C90" s="66">
        <v>-127414.72999999858</v>
      </c>
      <c r="D90" s="66">
        <v>24653029.27</v>
      </c>
      <c r="E90" s="66">
        <v>9377614.3000000007</v>
      </c>
      <c r="F90" s="66">
        <v>9377614.3000000007</v>
      </c>
      <c r="G90" s="66">
        <f t="shared" si="20"/>
        <v>15275414.969999999</v>
      </c>
    </row>
    <row r="91" spans="1:7" x14ac:dyDescent="0.25">
      <c r="A91" s="70" t="s">
        <v>292</v>
      </c>
      <c r="B91" s="66">
        <v>0</v>
      </c>
      <c r="C91" s="66">
        <v>0</v>
      </c>
      <c r="D91" s="66">
        <v>0</v>
      </c>
      <c r="E91" s="66">
        <v>0</v>
      </c>
      <c r="F91" s="66">
        <v>0</v>
      </c>
      <c r="G91" s="66">
        <f t="shared" si="20"/>
        <v>0</v>
      </c>
    </row>
    <row r="92" spans="1:7" x14ac:dyDescent="0.25">
      <c r="A92" s="70" t="s">
        <v>293</v>
      </c>
      <c r="B92" s="66">
        <v>1849027.92</v>
      </c>
      <c r="C92" s="66">
        <v>0</v>
      </c>
      <c r="D92" s="66">
        <v>1849027.92</v>
      </c>
      <c r="E92" s="66">
        <v>0</v>
      </c>
      <c r="F92" s="66">
        <v>0</v>
      </c>
      <c r="G92" s="66">
        <f t="shared" si="20"/>
        <v>1849027.92</v>
      </c>
    </row>
    <row r="93" spans="1:7" x14ac:dyDescent="0.25">
      <c r="A93" s="69" t="s">
        <v>294</v>
      </c>
      <c r="B93" s="66">
        <f>SUM(B94:B102)</f>
        <v>3033123.26</v>
      </c>
      <c r="C93" s="66">
        <f t="shared" ref="C93:G93" si="21">SUM(C94:C102)</f>
        <v>544132.42999999982</v>
      </c>
      <c r="D93" s="66">
        <f t="shared" si="21"/>
        <v>3577255.69</v>
      </c>
      <c r="E93" s="66">
        <f t="shared" si="21"/>
        <v>3202194.3200000003</v>
      </c>
      <c r="F93" s="66">
        <f t="shared" si="21"/>
        <v>3202194.3200000003</v>
      </c>
      <c r="G93" s="66">
        <f t="shared" si="21"/>
        <v>375061.37</v>
      </c>
    </row>
    <row r="94" spans="1:7" x14ac:dyDescent="0.25">
      <c r="A94" s="70" t="s">
        <v>295</v>
      </c>
      <c r="B94" s="66">
        <v>181535.4</v>
      </c>
      <c r="C94" s="66">
        <v>12773.660000000003</v>
      </c>
      <c r="D94" s="66">
        <v>194309.06</v>
      </c>
      <c r="E94" s="66">
        <v>156779.01999999999</v>
      </c>
      <c r="F94" s="66">
        <v>156779.01999999999</v>
      </c>
      <c r="G94" s="66">
        <f>D94-E94</f>
        <v>37530.040000000008</v>
      </c>
    </row>
    <row r="95" spans="1:7" x14ac:dyDescent="0.25">
      <c r="A95" s="70" t="s">
        <v>296</v>
      </c>
      <c r="B95" s="66">
        <v>0</v>
      </c>
      <c r="C95" s="66">
        <v>0</v>
      </c>
      <c r="D95" s="66">
        <v>0</v>
      </c>
      <c r="E95" s="66">
        <v>0</v>
      </c>
      <c r="F95" s="66">
        <v>0</v>
      </c>
      <c r="G95" s="66">
        <f t="shared" ref="G95:G102" si="22">D95-E95</f>
        <v>0</v>
      </c>
    </row>
    <row r="96" spans="1:7" x14ac:dyDescent="0.25">
      <c r="A96" s="70" t="s">
        <v>297</v>
      </c>
      <c r="B96" s="66">
        <v>0</v>
      </c>
      <c r="C96" s="66">
        <v>0</v>
      </c>
      <c r="D96" s="66">
        <v>0</v>
      </c>
      <c r="E96" s="66">
        <v>0</v>
      </c>
      <c r="F96" s="66">
        <v>0</v>
      </c>
      <c r="G96" s="66">
        <f t="shared" si="22"/>
        <v>0</v>
      </c>
    </row>
    <row r="97" spans="1:7" x14ac:dyDescent="0.25">
      <c r="A97" s="70" t="s">
        <v>298</v>
      </c>
      <c r="B97" s="66">
        <v>52180.68</v>
      </c>
      <c r="C97" s="66">
        <v>-28424.339999999997</v>
      </c>
      <c r="D97" s="66">
        <v>23756.34</v>
      </c>
      <c r="E97" s="66">
        <v>5699.18</v>
      </c>
      <c r="F97" s="66">
        <v>5699.18</v>
      </c>
      <c r="G97" s="66">
        <f t="shared" si="22"/>
        <v>18057.16</v>
      </c>
    </row>
    <row r="98" spans="1:7" x14ac:dyDescent="0.25">
      <c r="A98" s="34" t="s">
        <v>299</v>
      </c>
      <c r="B98" s="66">
        <v>581965.68000000005</v>
      </c>
      <c r="C98" s="66">
        <v>51092.53</v>
      </c>
      <c r="D98" s="66">
        <v>633058.21</v>
      </c>
      <c r="E98" s="66">
        <v>441161.49</v>
      </c>
      <c r="F98" s="66">
        <v>441161.49</v>
      </c>
      <c r="G98" s="66">
        <f t="shared" si="22"/>
        <v>191896.71999999997</v>
      </c>
    </row>
    <row r="99" spans="1:7" x14ac:dyDescent="0.25">
      <c r="A99" s="70" t="s">
        <v>300</v>
      </c>
      <c r="B99" s="66">
        <v>1658488.8</v>
      </c>
      <c r="C99" s="66">
        <v>513838.56999999983</v>
      </c>
      <c r="D99" s="66">
        <v>2172327.37</v>
      </c>
      <c r="E99" s="66">
        <v>2172327.37</v>
      </c>
      <c r="F99" s="66">
        <v>2172327.37</v>
      </c>
      <c r="G99" s="66">
        <f t="shared" si="22"/>
        <v>0</v>
      </c>
    </row>
    <row r="100" spans="1:7" x14ac:dyDescent="0.25">
      <c r="A100" s="70" t="s">
        <v>301</v>
      </c>
      <c r="B100" s="66">
        <v>206141.88</v>
      </c>
      <c r="C100" s="66">
        <v>-16766.739999999991</v>
      </c>
      <c r="D100" s="66">
        <v>189375.14</v>
      </c>
      <c r="E100" s="66">
        <v>95360</v>
      </c>
      <c r="F100" s="66">
        <v>95360</v>
      </c>
      <c r="G100" s="66">
        <f t="shared" si="22"/>
        <v>94015.140000000014</v>
      </c>
    </row>
    <row r="101" spans="1:7" x14ac:dyDescent="0.25">
      <c r="A101" s="70" t="s">
        <v>302</v>
      </c>
      <c r="B101" s="66">
        <v>0</v>
      </c>
      <c r="C101" s="66">
        <v>0</v>
      </c>
      <c r="D101" s="66">
        <v>0</v>
      </c>
      <c r="E101" s="66">
        <v>0</v>
      </c>
      <c r="F101" s="66">
        <v>0</v>
      </c>
      <c r="G101" s="66">
        <f t="shared" si="22"/>
        <v>0</v>
      </c>
    </row>
    <row r="102" spans="1:7" x14ac:dyDescent="0.25">
      <c r="A102" s="70" t="s">
        <v>303</v>
      </c>
      <c r="B102" s="66">
        <v>352810.82</v>
      </c>
      <c r="C102" s="66">
        <v>11618.75</v>
      </c>
      <c r="D102" s="66">
        <v>364429.57</v>
      </c>
      <c r="E102" s="66">
        <v>330867.26</v>
      </c>
      <c r="F102" s="66">
        <v>330867.26</v>
      </c>
      <c r="G102" s="66">
        <f t="shared" si="22"/>
        <v>33562.31</v>
      </c>
    </row>
    <row r="103" spans="1:7" x14ac:dyDescent="0.25">
      <c r="A103" s="69" t="s">
        <v>304</v>
      </c>
      <c r="B103" s="66">
        <f>SUM(B104:B112)</f>
        <v>3888212.5</v>
      </c>
      <c r="C103" s="66">
        <f>SUM(C104:C112)</f>
        <v>1393798.1600000001</v>
      </c>
      <c r="D103" s="66">
        <f t="shared" ref="D103:G103" si="23">SUM(D104:D112)</f>
        <v>5282010.66</v>
      </c>
      <c r="E103" s="66">
        <f t="shared" si="23"/>
        <v>5169866.7200000007</v>
      </c>
      <c r="F103" s="66">
        <f t="shared" si="23"/>
        <v>5169866.7200000007</v>
      </c>
      <c r="G103" s="66">
        <f t="shared" si="23"/>
        <v>112143.93999999974</v>
      </c>
    </row>
    <row r="104" spans="1:7" x14ac:dyDescent="0.25">
      <c r="A104" s="70" t="s">
        <v>305</v>
      </c>
      <c r="B104" s="66">
        <v>581822.28</v>
      </c>
      <c r="C104" s="66">
        <v>44457.100000000035</v>
      </c>
      <c r="D104" s="66">
        <v>626279.38</v>
      </c>
      <c r="E104" s="66">
        <v>605787.12</v>
      </c>
      <c r="F104" s="66">
        <v>605787.12</v>
      </c>
      <c r="G104" s="66">
        <f>D104-E104</f>
        <v>20492.260000000009</v>
      </c>
    </row>
    <row r="105" spans="1:7" x14ac:dyDescent="0.25">
      <c r="A105" s="70" t="s">
        <v>306</v>
      </c>
      <c r="B105" s="66">
        <v>0</v>
      </c>
      <c r="C105" s="66">
        <v>0</v>
      </c>
      <c r="D105" s="66">
        <v>0</v>
      </c>
      <c r="E105" s="66">
        <v>0</v>
      </c>
      <c r="F105" s="66">
        <v>0</v>
      </c>
      <c r="G105" s="66">
        <f t="shared" ref="G105:G112" si="24">D105-E105</f>
        <v>0</v>
      </c>
    </row>
    <row r="106" spans="1:7" x14ac:dyDescent="0.25">
      <c r="A106" s="70" t="s">
        <v>307</v>
      </c>
      <c r="B106" s="66">
        <v>399210.23999999999</v>
      </c>
      <c r="C106" s="66">
        <v>155261.75999999995</v>
      </c>
      <c r="D106" s="66">
        <v>554472</v>
      </c>
      <c r="E106" s="66">
        <v>540074.80000000005</v>
      </c>
      <c r="F106" s="66">
        <v>540074.80000000005</v>
      </c>
      <c r="G106" s="66">
        <f t="shared" si="24"/>
        <v>14397.199999999953</v>
      </c>
    </row>
    <row r="107" spans="1:7" x14ac:dyDescent="0.25">
      <c r="A107" s="70" t="s">
        <v>308</v>
      </c>
      <c r="B107" s="66">
        <v>343213.92</v>
      </c>
      <c r="C107" s="66">
        <v>-289695.39999999997</v>
      </c>
      <c r="D107" s="66">
        <v>53518.52</v>
      </c>
      <c r="E107" s="66">
        <v>41350</v>
      </c>
      <c r="F107" s="66">
        <v>41350</v>
      </c>
      <c r="G107" s="66">
        <f t="shared" si="24"/>
        <v>12168.519999999997</v>
      </c>
    </row>
    <row r="108" spans="1:7" x14ac:dyDescent="0.25">
      <c r="A108" s="70" t="s">
        <v>309</v>
      </c>
      <c r="B108" s="66">
        <v>803525.62</v>
      </c>
      <c r="C108" s="66">
        <v>731769.07000000007</v>
      </c>
      <c r="D108" s="66">
        <v>1535294.69</v>
      </c>
      <c r="E108" s="66">
        <v>1484462.74</v>
      </c>
      <c r="F108" s="66">
        <v>1484462.74</v>
      </c>
      <c r="G108" s="66">
        <f t="shared" si="24"/>
        <v>50831.949999999953</v>
      </c>
    </row>
    <row r="109" spans="1:7" x14ac:dyDescent="0.25">
      <c r="A109" s="70" t="s">
        <v>310</v>
      </c>
      <c r="B109" s="66">
        <v>0</v>
      </c>
      <c r="C109" s="66">
        <v>0</v>
      </c>
      <c r="D109" s="66">
        <v>0</v>
      </c>
      <c r="E109" s="66">
        <v>0</v>
      </c>
      <c r="F109" s="66">
        <v>0</v>
      </c>
      <c r="G109" s="66">
        <f t="shared" si="24"/>
        <v>0</v>
      </c>
    </row>
    <row r="110" spans="1:7" x14ac:dyDescent="0.25">
      <c r="A110" s="70" t="s">
        <v>311</v>
      </c>
      <c r="B110" s="66">
        <v>6168.6</v>
      </c>
      <c r="C110" s="66">
        <v>0</v>
      </c>
      <c r="D110" s="66">
        <v>6168.6</v>
      </c>
      <c r="E110" s="66">
        <v>5244.66</v>
      </c>
      <c r="F110" s="66">
        <v>5244.66</v>
      </c>
      <c r="G110" s="66">
        <f t="shared" si="24"/>
        <v>923.94000000000051</v>
      </c>
    </row>
    <row r="111" spans="1:7" x14ac:dyDescent="0.25">
      <c r="A111" s="70" t="s">
        <v>312</v>
      </c>
      <c r="B111" s="66">
        <v>382768.2</v>
      </c>
      <c r="C111" s="66">
        <v>50439.589999999967</v>
      </c>
      <c r="D111" s="66">
        <v>433207.79</v>
      </c>
      <c r="E111" s="66">
        <v>419917.79</v>
      </c>
      <c r="F111" s="66">
        <v>419917.79</v>
      </c>
      <c r="G111" s="66">
        <f t="shared" si="24"/>
        <v>13290</v>
      </c>
    </row>
    <row r="112" spans="1:7" x14ac:dyDescent="0.25">
      <c r="A112" s="70" t="s">
        <v>313</v>
      </c>
      <c r="B112" s="66">
        <v>1371503.64</v>
      </c>
      <c r="C112" s="66">
        <v>701566.04</v>
      </c>
      <c r="D112" s="66">
        <v>2073069.68</v>
      </c>
      <c r="E112" s="66">
        <v>2073029.61</v>
      </c>
      <c r="F112" s="66">
        <v>2073029.61</v>
      </c>
      <c r="G112" s="66">
        <f t="shared" si="24"/>
        <v>40.069999999832362</v>
      </c>
    </row>
    <row r="113" spans="1:7" x14ac:dyDescent="0.25">
      <c r="A113" s="69" t="s">
        <v>314</v>
      </c>
      <c r="B113" s="66">
        <f>SUM(B114:B122)</f>
        <v>38664.239999999998</v>
      </c>
      <c r="C113" s="66">
        <f t="shared" ref="C113:G113" si="25">SUM(C114:C122)</f>
        <v>5729410</v>
      </c>
      <c r="D113" s="66">
        <f t="shared" si="25"/>
        <v>5768074.2400000002</v>
      </c>
      <c r="E113" s="66">
        <f t="shared" si="25"/>
        <v>3477809.6</v>
      </c>
      <c r="F113" s="66">
        <f t="shared" si="25"/>
        <v>3477809.6</v>
      </c>
      <c r="G113" s="66">
        <f t="shared" si="25"/>
        <v>2290264.6399999997</v>
      </c>
    </row>
    <row r="114" spans="1:7" x14ac:dyDescent="0.25">
      <c r="A114" s="70" t="s">
        <v>315</v>
      </c>
      <c r="B114" s="66">
        <v>32935.56</v>
      </c>
      <c r="C114" s="66">
        <v>0</v>
      </c>
      <c r="D114" s="66">
        <v>32935.56</v>
      </c>
      <c r="E114" s="66">
        <v>3871</v>
      </c>
      <c r="F114" s="66">
        <v>3871</v>
      </c>
      <c r="G114" s="66">
        <f>D114-E114</f>
        <v>29064.559999999998</v>
      </c>
    </row>
    <row r="115" spans="1:7" x14ac:dyDescent="0.25">
      <c r="A115" s="70" t="s">
        <v>316</v>
      </c>
      <c r="B115" s="66">
        <v>0</v>
      </c>
      <c r="C115" s="66">
        <v>0</v>
      </c>
      <c r="D115" s="66">
        <v>0</v>
      </c>
      <c r="E115" s="66">
        <v>0</v>
      </c>
      <c r="F115" s="66">
        <v>0</v>
      </c>
      <c r="G115" s="66">
        <f t="shared" ref="G115:G122" si="26">D115-E115</f>
        <v>0</v>
      </c>
    </row>
    <row r="116" spans="1:7" x14ac:dyDescent="0.25">
      <c r="A116" s="70" t="s">
        <v>317</v>
      </c>
      <c r="B116" s="66">
        <v>5728.68</v>
      </c>
      <c r="C116" s="66">
        <v>0</v>
      </c>
      <c r="D116" s="66">
        <v>5728.68</v>
      </c>
      <c r="E116" s="66">
        <v>0</v>
      </c>
      <c r="F116" s="66">
        <v>0</v>
      </c>
      <c r="G116" s="66">
        <f t="shared" si="26"/>
        <v>5728.68</v>
      </c>
    </row>
    <row r="117" spans="1:7" x14ac:dyDescent="0.25">
      <c r="A117" s="70" t="s">
        <v>318</v>
      </c>
      <c r="B117" s="66">
        <v>0</v>
      </c>
      <c r="C117" s="66">
        <v>1719170</v>
      </c>
      <c r="D117" s="66">
        <v>1719170</v>
      </c>
      <c r="E117" s="66">
        <v>0</v>
      </c>
      <c r="F117" s="66">
        <v>0</v>
      </c>
      <c r="G117" s="66">
        <f t="shared" si="26"/>
        <v>1719170</v>
      </c>
    </row>
    <row r="118" spans="1:7" x14ac:dyDescent="0.25">
      <c r="A118" s="70" t="s">
        <v>319</v>
      </c>
      <c r="B118" s="66">
        <v>0</v>
      </c>
      <c r="C118" s="66">
        <v>1930240</v>
      </c>
      <c r="D118" s="66">
        <v>1930240</v>
      </c>
      <c r="E118" s="66">
        <v>1651100</v>
      </c>
      <c r="F118" s="66">
        <v>1651100</v>
      </c>
      <c r="G118" s="66">
        <f t="shared" si="26"/>
        <v>279140</v>
      </c>
    </row>
    <row r="119" spans="1:7" x14ac:dyDescent="0.25">
      <c r="A119" s="70" t="s">
        <v>320</v>
      </c>
      <c r="B119" s="66">
        <v>0</v>
      </c>
      <c r="C119" s="66">
        <v>2050265.0000000005</v>
      </c>
      <c r="D119" s="66">
        <v>2050265</v>
      </c>
      <c r="E119" s="66">
        <v>1793103.6</v>
      </c>
      <c r="F119" s="66">
        <v>1793103.6</v>
      </c>
      <c r="G119" s="66">
        <f t="shared" si="26"/>
        <v>257161.39999999991</v>
      </c>
    </row>
    <row r="120" spans="1:7" x14ac:dyDescent="0.25">
      <c r="A120" s="70" t="s">
        <v>321</v>
      </c>
      <c r="B120" s="66">
        <v>0</v>
      </c>
      <c r="C120" s="66">
        <v>0</v>
      </c>
      <c r="D120" s="66">
        <v>0</v>
      </c>
      <c r="E120" s="66">
        <v>0</v>
      </c>
      <c r="F120" s="66">
        <v>0</v>
      </c>
      <c r="G120" s="66">
        <f t="shared" si="26"/>
        <v>0</v>
      </c>
    </row>
    <row r="121" spans="1:7" x14ac:dyDescent="0.25">
      <c r="A121" s="70" t="s">
        <v>322</v>
      </c>
      <c r="B121" s="66">
        <v>0</v>
      </c>
      <c r="C121" s="66">
        <v>0</v>
      </c>
      <c r="D121" s="66">
        <v>0</v>
      </c>
      <c r="E121" s="66">
        <v>0</v>
      </c>
      <c r="F121" s="66">
        <v>0</v>
      </c>
      <c r="G121" s="66">
        <f t="shared" si="26"/>
        <v>0</v>
      </c>
    </row>
    <row r="122" spans="1:7" x14ac:dyDescent="0.25">
      <c r="A122" s="70" t="s">
        <v>323</v>
      </c>
      <c r="B122" s="66">
        <v>0</v>
      </c>
      <c r="C122" s="66">
        <v>29735</v>
      </c>
      <c r="D122" s="66">
        <v>29735</v>
      </c>
      <c r="E122" s="66">
        <v>29735</v>
      </c>
      <c r="F122" s="66">
        <v>29735</v>
      </c>
      <c r="G122" s="66">
        <f t="shared" si="26"/>
        <v>0</v>
      </c>
    </row>
    <row r="123" spans="1:7" x14ac:dyDescent="0.25">
      <c r="A123" s="69" t="s">
        <v>324</v>
      </c>
      <c r="B123" s="66">
        <f>SUM(B124:B132)</f>
        <v>0</v>
      </c>
      <c r="C123" s="66">
        <f t="shared" ref="C123:G123" si="27">SUM(C124:C132)</f>
        <v>0</v>
      </c>
      <c r="D123" s="66">
        <f t="shared" si="27"/>
        <v>0</v>
      </c>
      <c r="E123" s="66">
        <f t="shared" si="27"/>
        <v>0</v>
      </c>
      <c r="F123" s="66">
        <f t="shared" si="27"/>
        <v>0</v>
      </c>
      <c r="G123" s="66">
        <f t="shared" si="27"/>
        <v>0</v>
      </c>
    </row>
    <row r="124" spans="1:7" x14ac:dyDescent="0.25">
      <c r="A124" s="70" t="s">
        <v>325</v>
      </c>
      <c r="B124" s="66">
        <v>0</v>
      </c>
      <c r="C124" s="66">
        <v>0</v>
      </c>
      <c r="D124" s="66">
        <v>0</v>
      </c>
      <c r="E124" s="66">
        <v>0</v>
      </c>
      <c r="F124" s="66">
        <v>0</v>
      </c>
      <c r="G124" s="66">
        <f>D124-E124</f>
        <v>0</v>
      </c>
    </row>
    <row r="125" spans="1:7" x14ac:dyDescent="0.25">
      <c r="A125" s="70" t="s">
        <v>326</v>
      </c>
      <c r="B125" s="66">
        <v>0</v>
      </c>
      <c r="C125" s="66">
        <v>0</v>
      </c>
      <c r="D125" s="66">
        <v>0</v>
      </c>
      <c r="E125" s="66">
        <v>0</v>
      </c>
      <c r="F125" s="66">
        <v>0</v>
      </c>
      <c r="G125" s="66">
        <f t="shared" ref="G125:G132" si="28">D125-E125</f>
        <v>0</v>
      </c>
    </row>
    <row r="126" spans="1:7" x14ac:dyDescent="0.25">
      <c r="A126" s="70" t="s">
        <v>327</v>
      </c>
      <c r="B126" s="66">
        <v>0</v>
      </c>
      <c r="C126" s="66">
        <v>0</v>
      </c>
      <c r="D126" s="66">
        <v>0</v>
      </c>
      <c r="E126" s="66">
        <v>0</v>
      </c>
      <c r="F126" s="66">
        <v>0</v>
      </c>
      <c r="G126" s="66">
        <f t="shared" si="28"/>
        <v>0</v>
      </c>
    </row>
    <row r="127" spans="1:7" x14ac:dyDescent="0.25">
      <c r="A127" s="70" t="s">
        <v>328</v>
      </c>
      <c r="B127" s="66">
        <v>0</v>
      </c>
      <c r="C127" s="66">
        <v>0</v>
      </c>
      <c r="D127" s="66">
        <v>0</v>
      </c>
      <c r="E127" s="66">
        <v>0</v>
      </c>
      <c r="F127" s="66">
        <v>0</v>
      </c>
      <c r="G127" s="66">
        <f t="shared" si="28"/>
        <v>0</v>
      </c>
    </row>
    <row r="128" spans="1:7" x14ac:dyDescent="0.25">
      <c r="A128" s="70" t="s">
        <v>329</v>
      </c>
      <c r="B128" s="66">
        <v>0</v>
      </c>
      <c r="C128" s="66">
        <v>0</v>
      </c>
      <c r="D128" s="66">
        <v>0</v>
      </c>
      <c r="E128" s="66">
        <v>0</v>
      </c>
      <c r="F128" s="66">
        <v>0</v>
      </c>
      <c r="G128" s="66">
        <f t="shared" si="28"/>
        <v>0</v>
      </c>
    </row>
    <row r="129" spans="1:7" x14ac:dyDescent="0.25">
      <c r="A129" s="70" t="s">
        <v>330</v>
      </c>
      <c r="B129" s="66">
        <v>0</v>
      </c>
      <c r="C129" s="66">
        <v>0</v>
      </c>
      <c r="D129" s="66">
        <v>0</v>
      </c>
      <c r="E129" s="66">
        <v>0</v>
      </c>
      <c r="F129" s="66">
        <v>0</v>
      </c>
      <c r="G129" s="66">
        <f t="shared" si="28"/>
        <v>0</v>
      </c>
    </row>
    <row r="130" spans="1:7" x14ac:dyDescent="0.25">
      <c r="A130" s="70" t="s">
        <v>331</v>
      </c>
      <c r="B130" s="66">
        <v>0</v>
      </c>
      <c r="C130" s="66">
        <v>0</v>
      </c>
      <c r="D130" s="66">
        <v>0</v>
      </c>
      <c r="E130" s="66">
        <v>0</v>
      </c>
      <c r="F130" s="66">
        <v>0</v>
      </c>
      <c r="G130" s="66">
        <f t="shared" si="28"/>
        <v>0</v>
      </c>
    </row>
    <row r="131" spans="1:7" x14ac:dyDescent="0.25">
      <c r="A131" s="70" t="s">
        <v>332</v>
      </c>
      <c r="B131" s="66">
        <v>0</v>
      </c>
      <c r="C131" s="66">
        <v>0</v>
      </c>
      <c r="D131" s="66">
        <v>0</v>
      </c>
      <c r="E131" s="66">
        <v>0</v>
      </c>
      <c r="F131" s="66">
        <v>0</v>
      </c>
      <c r="G131" s="66">
        <f t="shared" si="28"/>
        <v>0</v>
      </c>
    </row>
    <row r="132" spans="1:7" x14ac:dyDescent="0.25">
      <c r="A132" s="70" t="s">
        <v>333</v>
      </c>
      <c r="B132" s="66">
        <v>0</v>
      </c>
      <c r="C132" s="66">
        <v>0</v>
      </c>
      <c r="D132" s="66">
        <v>0</v>
      </c>
      <c r="E132" s="66">
        <v>0</v>
      </c>
      <c r="F132" s="66">
        <v>0</v>
      </c>
      <c r="G132" s="66">
        <f t="shared" si="28"/>
        <v>0</v>
      </c>
    </row>
    <row r="133" spans="1:7" x14ac:dyDescent="0.25">
      <c r="A133" s="69" t="s">
        <v>334</v>
      </c>
      <c r="B133" s="66">
        <f>SUM(B134:B136)</f>
        <v>0</v>
      </c>
      <c r="C133" s="66">
        <f t="shared" ref="C133:G133" si="29">SUM(C134:C136)</f>
        <v>0</v>
      </c>
      <c r="D133" s="66">
        <f t="shared" si="29"/>
        <v>0</v>
      </c>
      <c r="E133" s="66">
        <f t="shared" si="29"/>
        <v>0</v>
      </c>
      <c r="F133" s="66">
        <f t="shared" si="29"/>
        <v>0</v>
      </c>
      <c r="G133" s="66">
        <f t="shared" si="29"/>
        <v>0</v>
      </c>
    </row>
    <row r="134" spans="1:7" x14ac:dyDescent="0.25">
      <c r="A134" s="70" t="s">
        <v>335</v>
      </c>
      <c r="B134" s="66">
        <v>0</v>
      </c>
      <c r="C134" s="66">
        <v>0</v>
      </c>
      <c r="D134" s="66">
        <v>0</v>
      </c>
      <c r="E134" s="66">
        <v>0</v>
      </c>
      <c r="F134" s="66">
        <v>0</v>
      </c>
      <c r="G134" s="66">
        <f>D134-E134</f>
        <v>0</v>
      </c>
    </row>
    <row r="135" spans="1:7" x14ac:dyDescent="0.25">
      <c r="A135" s="70" t="s">
        <v>336</v>
      </c>
      <c r="B135" s="66">
        <v>0</v>
      </c>
      <c r="C135" s="66">
        <v>0</v>
      </c>
      <c r="D135" s="66">
        <v>0</v>
      </c>
      <c r="E135" s="66">
        <v>0</v>
      </c>
      <c r="F135" s="66">
        <v>0</v>
      </c>
      <c r="G135" s="66">
        <f t="shared" ref="G135:G136" si="30">D135-E135</f>
        <v>0</v>
      </c>
    </row>
    <row r="136" spans="1:7" x14ac:dyDescent="0.25">
      <c r="A136" s="70" t="s">
        <v>337</v>
      </c>
      <c r="B136" s="66">
        <v>0</v>
      </c>
      <c r="C136" s="66">
        <v>0</v>
      </c>
      <c r="D136" s="66">
        <v>0</v>
      </c>
      <c r="E136" s="66">
        <v>0</v>
      </c>
      <c r="F136" s="66">
        <v>0</v>
      </c>
      <c r="G136" s="66">
        <f t="shared" si="30"/>
        <v>0</v>
      </c>
    </row>
    <row r="137" spans="1:7" x14ac:dyDescent="0.25">
      <c r="A137" s="69" t="s">
        <v>338</v>
      </c>
      <c r="B137" s="66">
        <f>SUM(B138:B142,B144:B145)</f>
        <v>0</v>
      </c>
      <c r="C137" s="66">
        <f t="shared" ref="C137:G137" si="31">SUM(C138:C142,C144:C145)</f>
        <v>0</v>
      </c>
      <c r="D137" s="66">
        <f t="shared" si="31"/>
        <v>0</v>
      </c>
      <c r="E137" s="66">
        <f t="shared" si="31"/>
        <v>0</v>
      </c>
      <c r="F137" s="66">
        <f t="shared" si="31"/>
        <v>0</v>
      </c>
      <c r="G137" s="66">
        <f t="shared" si="31"/>
        <v>0</v>
      </c>
    </row>
    <row r="138" spans="1:7" x14ac:dyDescent="0.25">
      <c r="A138" s="70" t="s">
        <v>339</v>
      </c>
      <c r="B138" s="66">
        <v>0</v>
      </c>
      <c r="C138" s="66">
        <v>0</v>
      </c>
      <c r="D138" s="66">
        <v>0</v>
      </c>
      <c r="E138" s="66">
        <v>0</v>
      </c>
      <c r="F138" s="66">
        <v>0</v>
      </c>
      <c r="G138" s="66">
        <f>D138-E138</f>
        <v>0</v>
      </c>
    </row>
    <row r="139" spans="1:7" x14ac:dyDescent="0.25">
      <c r="A139" s="70" t="s">
        <v>340</v>
      </c>
      <c r="B139" s="66">
        <v>0</v>
      </c>
      <c r="C139" s="66">
        <v>0</v>
      </c>
      <c r="D139" s="66">
        <v>0</v>
      </c>
      <c r="E139" s="66">
        <v>0</v>
      </c>
      <c r="F139" s="66">
        <v>0</v>
      </c>
      <c r="G139" s="66">
        <f t="shared" ref="G139:G145" si="32">D139-E139</f>
        <v>0</v>
      </c>
    </row>
    <row r="140" spans="1:7" x14ac:dyDescent="0.25">
      <c r="A140" s="70" t="s">
        <v>341</v>
      </c>
      <c r="B140" s="66">
        <v>0</v>
      </c>
      <c r="C140" s="66">
        <v>0</v>
      </c>
      <c r="D140" s="66">
        <v>0</v>
      </c>
      <c r="E140" s="66">
        <v>0</v>
      </c>
      <c r="F140" s="66">
        <v>0</v>
      </c>
      <c r="G140" s="66">
        <f t="shared" si="32"/>
        <v>0</v>
      </c>
    </row>
    <row r="141" spans="1:7" x14ac:dyDescent="0.25">
      <c r="A141" s="70" t="s">
        <v>342</v>
      </c>
      <c r="B141" s="66">
        <v>0</v>
      </c>
      <c r="C141" s="66">
        <v>0</v>
      </c>
      <c r="D141" s="66">
        <v>0</v>
      </c>
      <c r="E141" s="66">
        <v>0</v>
      </c>
      <c r="F141" s="66">
        <v>0</v>
      </c>
      <c r="G141" s="66">
        <f t="shared" si="32"/>
        <v>0</v>
      </c>
    </row>
    <row r="142" spans="1:7" x14ac:dyDescent="0.25">
      <c r="A142" s="70" t="s">
        <v>343</v>
      </c>
      <c r="B142" s="66">
        <v>0</v>
      </c>
      <c r="C142" s="66">
        <v>0</v>
      </c>
      <c r="D142" s="66">
        <v>0</v>
      </c>
      <c r="E142" s="66">
        <v>0</v>
      </c>
      <c r="F142" s="66">
        <v>0</v>
      </c>
      <c r="G142" s="66">
        <f t="shared" si="32"/>
        <v>0</v>
      </c>
    </row>
    <row r="143" spans="1:7" x14ac:dyDescent="0.25">
      <c r="A143" s="70" t="s">
        <v>3302</v>
      </c>
      <c r="B143" s="66">
        <v>0</v>
      </c>
      <c r="C143" s="66">
        <v>0</v>
      </c>
      <c r="D143" s="66">
        <v>0</v>
      </c>
      <c r="E143" s="66">
        <v>0</v>
      </c>
      <c r="F143" s="66">
        <v>0</v>
      </c>
      <c r="G143" s="66">
        <f t="shared" si="32"/>
        <v>0</v>
      </c>
    </row>
    <row r="144" spans="1:7" x14ac:dyDescent="0.25">
      <c r="A144" s="70" t="s">
        <v>345</v>
      </c>
      <c r="B144" s="66">
        <v>0</v>
      </c>
      <c r="C144" s="66">
        <v>0</v>
      </c>
      <c r="D144" s="66">
        <v>0</v>
      </c>
      <c r="E144" s="66">
        <v>0</v>
      </c>
      <c r="F144" s="66">
        <v>0</v>
      </c>
      <c r="G144" s="66">
        <f t="shared" si="32"/>
        <v>0</v>
      </c>
    </row>
    <row r="145" spans="1:7" x14ac:dyDescent="0.25">
      <c r="A145" s="70" t="s">
        <v>346</v>
      </c>
      <c r="B145" s="66">
        <v>0</v>
      </c>
      <c r="C145" s="66">
        <v>0</v>
      </c>
      <c r="D145" s="66">
        <v>0</v>
      </c>
      <c r="E145" s="66">
        <v>0</v>
      </c>
      <c r="F145" s="66">
        <v>0</v>
      </c>
      <c r="G145" s="66">
        <f t="shared" si="32"/>
        <v>0</v>
      </c>
    </row>
    <row r="146" spans="1:7" x14ac:dyDescent="0.25">
      <c r="A146" s="69" t="s">
        <v>347</v>
      </c>
      <c r="B146" s="66">
        <f>SUM(B147:B149)</f>
        <v>0</v>
      </c>
      <c r="C146" s="66">
        <f t="shared" ref="C146:G146" si="33">SUM(C147:C149)</f>
        <v>0</v>
      </c>
      <c r="D146" s="66">
        <f t="shared" si="33"/>
        <v>0</v>
      </c>
      <c r="E146" s="66">
        <f t="shared" si="33"/>
        <v>0</v>
      </c>
      <c r="F146" s="66">
        <f t="shared" si="33"/>
        <v>0</v>
      </c>
      <c r="G146" s="66">
        <f t="shared" si="33"/>
        <v>0</v>
      </c>
    </row>
    <row r="147" spans="1:7" x14ac:dyDescent="0.25">
      <c r="A147" s="70" t="s">
        <v>348</v>
      </c>
      <c r="B147" s="66">
        <v>0</v>
      </c>
      <c r="C147" s="66">
        <v>0</v>
      </c>
      <c r="D147" s="66">
        <v>0</v>
      </c>
      <c r="E147" s="66">
        <v>0</v>
      </c>
      <c r="F147" s="66">
        <v>0</v>
      </c>
      <c r="G147" s="66">
        <f>D147-E147</f>
        <v>0</v>
      </c>
    </row>
    <row r="148" spans="1:7" x14ac:dyDescent="0.25">
      <c r="A148" s="70" t="s">
        <v>349</v>
      </c>
      <c r="B148" s="66">
        <v>0</v>
      </c>
      <c r="C148" s="66">
        <v>0</v>
      </c>
      <c r="D148" s="66">
        <v>0</v>
      </c>
      <c r="E148" s="66">
        <v>0</v>
      </c>
      <c r="F148" s="66">
        <v>0</v>
      </c>
      <c r="G148" s="66">
        <f t="shared" ref="G148:G149" si="34">D148-E148</f>
        <v>0</v>
      </c>
    </row>
    <row r="149" spans="1:7" x14ac:dyDescent="0.25">
      <c r="A149" s="70" t="s">
        <v>350</v>
      </c>
      <c r="B149" s="66">
        <v>0</v>
      </c>
      <c r="C149" s="66">
        <v>0</v>
      </c>
      <c r="D149" s="66">
        <v>0</v>
      </c>
      <c r="E149" s="66">
        <v>0</v>
      </c>
      <c r="F149" s="66">
        <v>0</v>
      </c>
      <c r="G149" s="66">
        <f t="shared" si="34"/>
        <v>0</v>
      </c>
    </row>
    <row r="150" spans="1:7" x14ac:dyDescent="0.25">
      <c r="A150" s="69" t="s">
        <v>351</v>
      </c>
      <c r="B150" s="66">
        <f>SUM(B151:B157)</f>
        <v>0</v>
      </c>
      <c r="C150" s="66">
        <f t="shared" ref="C150:G150" si="35">SUM(C151:C157)</f>
        <v>0</v>
      </c>
      <c r="D150" s="66">
        <f t="shared" si="35"/>
        <v>0</v>
      </c>
      <c r="E150" s="66">
        <f t="shared" si="35"/>
        <v>0</v>
      </c>
      <c r="F150" s="66">
        <f t="shared" si="35"/>
        <v>0</v>
      </c>
      <c r="G150" s="66">
        <f t="shared" si="35"/>
        <v>0</v>
      </c>
    </row>
    <row r="151" spans="1:7" x14ac:dyDescent="0.25">
      <c r="A151" s="70" t="s">
        <v>352</v>
      </c>
      <c r="B151" s="66">
        <v>0</v>
      </c>
      <c r="C151" s="66">
        <v>0</v>
      </c>
      <c r="D151" s="66">
        <v>0</v>
      </c>
      <c r="E151" s="66">
        <v>0</v>
      </c>
      <c r="F151" s="66">
        <v>0</v>
      </c>
      <c r="G151" s="66">
        <f>D151-E151</f>
        <v>0</v>
      </c>
    </row>
    <row r="152" spans="1:7" x14ac:dyDescent="0.25">
      <c r="A152" s="70" t="s">
        <v>353</v>
      </c>
      <c r="B152" s="66">
        <v>0</v>
      </c>
      <c r="C152" s="66">
        <v>0</v>
      </c>
      <c r="D152" s="66">
        <v>0</v>
      </c>
      <c r="E152" s="66">
        <v>0</v>
      </c>
      <c r="F152" s="66">
        <v>0</v>
      </c>
      <c r="G152" s="66">
        <f t="shared" ref="G152:G157" si="36">D152-E152</f>
        <v>0</v>
      </c>
    </row>
    <row r="153" spans="1:7" x14ac:dyDescent="0.25">
      <c r="A153" s="70" t="s">
        <v>354</v>
      </c>
      <c r="B153" s="66">
        <v>0</v>
      </c>
      <c r="C153" s="66">
        <v>0</v>
      </c>
      <c r="D153" s="66">
        <v>0</v>
      </c>
      <c r="E153" s="66">
        <v>0</v>
      </c>
      <c r="F153" s="66">
        <v>0</v>
      </c>
      <c r="G153" s="66">
        <f t="shared" si="36"/>
        <v>0</v>
      </c>
    </row>
    <row r="154" spans="1:7" x14ac:dyDescent="0.25">
      <c r="A154" s="34" t="s">
        <v>355</v>
      </c>
      <c r="B154" s="66">
        <v>0</v>
      </c>
      <c r="C154" s="66">
        <v>0</v>
      </c>
      <c r="D154" s="66">
        <v>0</v>
      </c>
      <c r="E154" s="66">
        <v>0</v>
      </c>
      <c r="F154" s="66">
        <v>0</v>
      </c>
      <c r="G154" s="66">
        <f t="shared" si="36"/>
        <v>0</v>
      </c>
    </row>
    <row r="155" spans="1:7" x14ac:dyDescent="0.25">
      <c r="A155" s="70" t="s">
        <v>356</v>
      </c>
      <c r="B155" s="66">
        <v>0</v>
      </c>
      <c r="C155" s="66">
        <v>0</v>
      </c>
      <c r="D155" s="66">
        <v>0</v>
      </c>
      <c r="E155" s="66">
        <v>0</v>
      </c>
      <c r="F155" s="66">
        <v>0</v>
      </c>
      <c r="G155" s="66">
        <f t="shared" si="36"/>
        <v>0</v>
      </c>
    </row>
    <row r="156" spans="1:7" x14ac:dyDescent="0.25">
      <c r="A156" s="70" t="s">
        <v>357</v>
      </c>
      <c r="B156" s="66">
        <v>0</v>
      </c>
      <c r="C156" s="66">
        <v>0</v>
      </c>
      <c r="D156" s="66">
        <v>0</v>
      </c>
      <c r="E156" s="66">
        <v>0</v>
      </c>
      <c r="F156" s="66">
        <v>0</v>
      </c>
      <c r="G156" s="66">
        <f t="shared" si="36"/>
        <v>0</v>
      </c>
    </row>
    <row r="157" spans="1:7" x14ac:dyDescent="0.25">
      <c r="A157" s="70" t="s">
        <v>358</v>
      </c>
      <c r="B157" s="66">
        <v>0</v>
      </c>
      <c r="C157" s="66">
        <v>0</v>
      </c>
      <c r="D157" s="66">
        <v>0</v>
      </c>
      <c r="E157" s="66">
        <v>0</v>
      </c>
      <c r="F157" s="66">
        <v>0</v>
      </c>
      <c r="G157" s="66">
        <f t="shared" si="36"/>
        <v>0</v>
      </c>
    </row>
    <row r="158" spans="1:7" x14ac:dyDescent="0.25">
      <c r="A158" s="35"/>
      <c r="B158" s="67"/>
      <c r="C158" s="67"/>
      <c r="D158" s="67"/>
      <c r="E158" s="67"/>
      <c r="F158" s="67"/>
      <c r="G158" s="67"/>
    </row>
    <row r="159" spans="1:7" x14ac:dyDescent="0.25">
      <c r="A159" s="36" t="s">
        <v>360</v>
      </c>
      <c r="B159" s="65">
        <f>B9+B84</f>
        <v>93437801</v>
      </c>
      <c r="C159" s="65">
        <f t="shared" ref="C159:G159" si="37">C9+C84</f>
        <v>13118719.59</v>
      </c>
      <c r="D159" s="65">
        <f t="shared" si="37"/>
        <v>106556520.58999999</v>
      </c>
      <c r="E159" s="65">
        <f t="shared" si="37"/>
        <v>56720196.599999994</v>
      </c>
      <c r="F159" s="65">
        <f t="shared" si="37"/>
        <v>56720196.599999994</v>
      </c>
      <c r="G159" s="65">
        <f t="shared" si="37"/>
        <v>49836323.989999987</v>
      </c>
    </row>
    <row r="160" spans="1:7" x14ac:dyDescent="0.25">
      <c r="A160" s="49"/>
      <c r="B160" s="5"/>
      <c r="C160" s="5"/>
      <c r="D160" s="5"/>
      <c r="E160" s="5"/>
      <c r="F160" s="5"/>
      <c r="G160" s="5"/>
    </row>
    <row r="161" ht="14.25" hidden="1" x14ac:dyDescent="0.45"/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3">
        <f>'Formato 6 a)'!B9</f>
        <v>0</v>
      </c>
      <c r="Q2" s="13">
        <f>'Formato 6 a)'!C9</f>
        <v>0</v>
      </c>
      <c r="R2" s="13">
        <f>'Formato 6 a)'!D9</f>
        <v>0</v>
      </c>
      <c r="S2" s="13">
        <f>'Formato 6 a)'!E9</f>
        <v>0</v>
      </c>
      <c r="T2" s="13">
        <f>'Formato 6 a)'!F9</f>
        <v>0</v>
      </c>
      <c r="U2" s="13">
        <f>'Formato 6 a)'!G9</f>
        <v>0</v>
      </c>
    </row>
    <row r="3" spans="1:25" ht="14.25" x14ac:dyDescent="0.45">
      <c r="A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3">
        <f>'Formato 6 a)'!B10</f>
        <v>0</v>
      </c>
      <c r="Q3" s="13">
        <f>'Formato 6 a)'!C10</f>
        <v>0</v>
      </c>
      <c r="R3" s="13">
        <f>'Formato 6 a)'!D10</f>
        <v>0</v>
      </c>
      <c r="S3" s="13">
        <f>'Formato 6 a)'!E10</f>
        <v>0</v>
      </c>
      <c r="T3" s="13">
        <f>'Formato 6 a)'!F10</f>
        <v>0</v>
      </c>
      <c r="U3" s="13">
        <f>'Formato 6 a)'!G10</f>
        <v>0</v>
      </c>
      <c r="V3" s="13"/>
    </row>
    <row r="4" spans="1:25" x14ac:dyDescent="0.25">
      <c r="A4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3">
        <f>'Formato 6 a)'!B11</f>
        <v>0</v>
      </c>
      <c r="Q4" s="13">
        <f>'Formato 6 a)'!C11</f>
        <v>0</v>
      </c>
      <c r="R4" s="13">
        <f>'Formato 6 a)'!D11</f>
        <v>0</v>
      </c>
      <c r="S4" s="13">
        <f>'Formato 6 a)'!E11</f>
        <v>0</v>
      </c>
      <c r="T4" s="13">
        <f>'Formato 6 a)'!F11</f>
        <v>0</v>
      </c>
      <c r="U4" s="13">
        <f>'Formato 6 a)'!G11</f>
        <v>0</v>
      </c>
      <c r="V4" s="13"/>
    </row>
    <row r="5" spans="1:25" x14ac:dyDescent="0.25">
      <c r="A5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3">
        <f>'Formato 6 a)'!B12</f>
        <v>0</v>
      </c>
      <c r="Q5" s="13">
        <f>'Formato 6 a)'!C12</f>
        <v>0</v>
      </c>
      <c r="R5" s="13">
        <f>'Formato 6 a)'!D12</f>
        <v>0</v>
      </c>
      <c r="S5" s="13">
        <f>'Formato 6 a)'!E12</f>
        <v>0</v>
      </c>
      <c r="T5" s="13">
        <f>'Formato 6 a)'!F12</f>
        <v>0</v>
      </c>
      <c r="U5" s="13">
        <f>'Formato 6 a)'!G12</f>
        <v>0</v>
      </c>
      <c r="V5" s="13"/>
    </row>
    <row r="6" spans="1:25" ht="14.25" x14ac:dyDescent="0.45">
      <c r="A6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3">
        <f>'Formato 6 a)'!B13</f>
        <v>0</v>
      </c>
      <c r="Q6" s="13">
        <f>'Formato 6 a)'!C13</f>
        <v>0</v>
      </c>
      <c r="R6" s="13">
        <f>'Formato 6 a)'!D13</f>
        <v>0</v>
      </c>
      <c r="S6" s="13">
        <f>'Formato 6 a)'!E13</f>
        <v>0</v>
      </c>
      <c r="T6" s="13">
        <f>'Formato 6 a)'!F13</f>
        <v>0</v>
      </c>
      <c r="U6" s="13">
        <f>'Formato 6 a)'!G13</f>
        <v>0</v>
      </c>
      <c r="V6" s="13"/>
    </row>
    <row r="7" spans="1:25" ht="14.25" x14ac:dyDescent="0.45">
      <c r="A7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3">
        <f>'Formato 6 a)'!B14</f>
        <v>0</v>
      </c>
      <c r="Q7" s="13">
        <f>'Formato 6 a)'!C14</f>
        <v>0</v>
      </c>
      <c r="R7" s="13">
        <f>'Formato 6 a)'!D14</f>
        <v>0</v>
      </c>
      <c r="S7" s="13">
        <f>'Formato 6 a)'!E14</f>
        <v>0</v>
      </c>
      <c r="T7" s="13">
        <f>'Formato 6 a)'!F14</f>
        <v>0</v>
      </c>
      <c r="U7" s="13">
        <f>'Formato 6 a)'!G14</f>
        <v>0</v>
      </c>
      <c r="V7" s="13"/>
      <c r="W7" s="13"/>
      <c r="X7" s="13"/>
      <c r="Y7" s="13"/>
    </row>
    <row r="8" spans="1:25" x14ac:dyDescent="0.25">
      <c r="A8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3">
        <f>'Formato 6 a)'!B15</f>
        <v>0</v>
      </c>
      <c r="Q8" s="13">
        <f>'Formato 6 a)'!C15</f>
        <v>0</v>
      </c>
      <c r="R8" s="13">
        <f>'Formato 6 a)'!D15</f>
        <v>0</v>
      </c>
      <c r="S8" s="13">
        <f>'Formato 6 a)'!E15</f>
        <v>0</v>
      </c>
      <c r="T8" s="13">
        <f>'Formato 6 a)'!F15</f>
        <v>0</v>
      </c>
      <c r="U8" s="13">
        <f>'Formato 6 a)'!G15</f>
        <v>0</v>
      </c>
    </row>
    <row r="9" spans="1:25" ht="14.25" x14ac:dyDescent="0.45">
      <c r="A9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3">
        <f>'Formato 6 a)'!B16</f>
        <v>0</v>
      </c>
      <c r="Q9" s="13">
        <f>'Formato 6 a)'!C16</f>
        <v>0</v>
      </c>
      <c r="R9" s="13">
        <f>'Formato 6 a)'!D16</f>
        <v>0</v>
      </c>
      <c r="S9" s="13">
        <f>'Formato 6 a)'!E16</f>
        <v>0</v>
      </c>
      <c r="T9" s="13">
        <f>'Formato 6 a)'!F16</f>
        <v>0</v>
      </c>
      <c r="U9" s="13">
        <f>'Formato 6 a)'!G16</f>
        <v>0</v>
      </c>
    </row>
    <row r="10" spans="1:25" x14ac:dyDescent="0.25">
      <c r="A10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3">
        <f>'Formato 6 a)'!B17</f>
        <v>0</v>
      </c>
      <c r="Q10" s="13">
        <f>'Formato 6 a)'!C17</f>
        <v>0</v>
      </c>
      <c r="R10" s="13">
        <f>'Formato 6 a)'!D17</f>
        <v>0</v>
      </c>
      <c r="S10" s="13">
        <f>'Formato 6 a)'!E17</f>
        <v>0</v>
      </c>
      <c r="T10" s="13">
        <f>'Formato 6 a)'!F17</f>
        <v>0</v>
      </c>
      <c r="U10" s="13">
        <f>'Formato 6 a)'!G17</f>
        <v>0</v>
      </c>
    </row>
    <row r="11" spans="1:25" ht="14.25" x14ac:dyDescent="0.45">
      <c r="A11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3">
        <f>'Formato 6 a)'!B18</f>
        <v>0</v>
      </c>
      <c r="Q11" s="13">
        <f>'Formato 6 a)'!C18</f>
        <v>0</v>
      </c>
      <c r="R11" s="13">
        <f>'Formato 6 a)'!D18</f>
        <v>0</v>
      </c>
      <c r="S11" s="13">
        <f>'Formato 6 a)'!E18</f>
        <v>0</v>
      </c>
      <c r="T11" s="13">
        <f>'Formato 6 a)'!F18</f>
        <v>0</v>
      </c>
      <c r="U11" s="13">
        <f>'Formato 6 a)'!G18</f>
        <v>0</v>
      </c>
    </row>
    <row r="12" spans="1:25" x14ac:dyDescent="0.25">
      <c r="A12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P12" s="13">
        <f>'Formato 6 a)'!B19</f>
        <v>0</v>
      </c>
      <c r="Q12" s="13">
        <f>'Formato 6 a)'!C19</f>
        <v>0</v>
      </c>
      <c r="R12" s="13">
        <f>'Formato 6 a)'!D19</f>
        <v>0</v>
      </c>
      <c r="S12" s="13">
        <f>'Formato 6 a)'!E19</f>
        <v>0</v>
      </c>
      <c r="T12" s="13">
        <f>'Formato 6 a)'!F19</f>
        <v>0</v>
      </c>
      <c r="U12" s="13">
        <f>'Formato 6 a)'!G19</f>
        <v>0</v>
      </c>
    </row>
    <row r="13" spans="1:25" ht="14.25" x14ac:dyDescent="0.45">
      <c r="A1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3">
        <f>'Formato 6 a)'!B20</f>
        <v>0</v>
      </c>
      <c r="Q13" s="13">
        <f>'Formato 6 a)'!C20</f>
        <v>0</v>
      </c>
      <c r="R13" s="13">
        <f>'Formato 6 a)'!D20</f>
        <v>0</v>
      </c>
      <c r="S13" s="13">
        <f>'Formato 6 a)'!E20</f>
        <v>0</v>
      </c>
      <c r="T13" s="13">
        <f>'Formato 6 a)'!F20</f>
        <v>0</v>
      </c>
      <c r="U13" s="13">
        <f>'Formato 6 a)'!G20</f>
        <v>0</v>
      </c>
    </row>
    <row r="14" spans="1:25" x14ac:dyDescent="0.25">
      <c r="A14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3">
        <f>'Formato 6 a)'!B21</f>
        <v>0</v>
      </c>
      <c r="Q14" s="13">
        <f>'Formato 6 a)'!C21</f>
        <v>0</v>
      </c>
      <c r="R14" s="13">
        <f>'Formato 6 a)'!D21</f>
        <v>0</v>
      </c>
      <c r="S14" s="13">
        <f>'Formato 6 a)'!E21</f>
        <v>0</v>
      </c>
      <c r="T14" s="13">
        <f>'Formato 6 a)'!F21</f>
        <v>0</v>
      </c>
      <c r="U14" s="13">
        <f>'Formato 6 a)'!G21</f>
        <v>0</v>
      </c>
    </row>
    <row r="15" spans="1:25" x14ac:dyDescent="0.25">
      <c r="A15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3">
        <f>'Formato 6 a)'!B22</f>
        <v>0</v>
      </c>
      <c r="Q15" s="13">
        <f>'Formato 6 a)'!C22</f>
        <v>0</v>
      </c>
      <c r="R15" s="13">
        <f>'Formato 6 a)'!D22</f>
        <v>0</v>
      </c>
      <c r="S15" s="13">
        <f>'Formato 6 a)'!E22</f>
        <v>0</v>
      </c>
      <c r="T15" s="13">
        <f>'Formato 6 a)'!F22</f>
        <v>0</v>
      </c>
      <c r="U15" s="13">
        <f>'Formato 6 a)'!G22</f>
        <v>0</v>
      </c>
    </row>
    <row r="16" spans="1:25" x14ac:dyDescent="0.25">
      <c r="A16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3">
        <f>'Formato 6 a)'!B23</f>
        <v>0</v>
      </c>
      <c r="Q16" s="13">
        <f>'Formato 6 a)'!C23</f>
        <v>0</v>
      </c>
      <c r="R16" s="13">
        <f>'Formato 6 a)'!D23</f>
        <v>0</v>
      </c>
      <c r="S16" s="13">
        <f>'Formato 6 a)'!E23</f>
        <v>0</v>
      </c>
      <c r="T16" s="13">
        <f>'Formato 6 a)'!F23</f>
        <v>0</v>
      </c>
      <c r="U16" s="13">
        <f>'Formato 6 a)'!G23</f>
        <v>0</v>
      </c>
    </row>
    <row r="17" spans="1:21" ht="14.25" x14ac:dyDescent="0.45">
      <c r="A17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3">
        <f>'Formato 6 a)'!B24</f>
        <v>0</v>
      </c>
      <c r="Q17" s="13">
        <f>'Formato 6 a)'!C24</f>
        <v>0</v>
      </c>
      <c r="R17" s="13">
        <f>'Formato 6 a)'!D24</f>
        <v>0</v>
      </c>
      <c r="S17" s="13">
        <f>'Formato 6 a)'!E24</f>
        <v>0</v>
      </c>
      <c r="T17" s="13">
        <f>'Formato 6 a)'!F24</f>
        <v>0</v>
      </c>
      <c r="U17" s="13">
        <f>'Formato 6 a)'!G24</f>
        <v>0</v>
      </c>
    </row>
    <row r="18" spans="1:21" x14ac:dyDescent="0.25">
      <c r="A18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3">
        <f>'Formato 6 a)'!B25</f>
        <v>0</v>
      </c>
      <c r="Q18" s="13">
        <f>'Formato 6 a)'!C25</f>
        <v>0</v>
      </c>
      <c r="R18" s="13">
        <f>'Formato 6 a)'!D25</f>
        <v>0</v>
      </c>
      <c r="S18" s="13">
        <f>'Formato 6 a)'!E25</f>
        <v>0</v>
      </c>
      <c r="T18" s="13">
        <f>'Formato 6 a)'!F25</f>
        <v>0</v>
      </c>
      <c r="U18" s="13">
        <f>'Formato 6 a)'!G25</f>
        <v>0</v>
      </c>
    </row>
    <row r="19" spans="1:21" ht="14.25" x14ac:dyDescent="0.45">
      <c r="A19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3">
        <f>'Formato 6 a)'!B26</f>
        <v>0</v>
      </c>
      <c r="Q19" s="13">
        <f>'Formato 6 a)'!C26</f>
        <v>0</v>
      </c>
      <c r="R19" s="13">
        <f>'Formato 6 a)'!D26</f>
        <v>0</v>
      </c>
      <c r="S19" s="13">
        <f>'Formato 6 a)'!E26</f>
        <v>0</v>
      </c>
      <c r="T19" s="13">
        <f>'Formato 6 a)'!F26</f>
        <v>0</v>
      </c>
      <c r="U19" s="13">
        <f>'Formato 6 a)'!G26</f>
        <v>0</v>
      </c>
    </row>
    <row r="20" spans="1:21" ht="14.25" x14ac:dyDescent="0.45">
      <c r="A20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3">
        <f>'Formato 6 a)'!B27</f>
        <v>0</v>
      </c>
      <c r="Q20" s="13">
        <f>'Formato 6 a)'!C27</f>
        <v>0</v>
      </c>
      <c r="R20" s="13">
        <f>'Formato 6 a)'!D27</f>
        <v>0</v>
      </c>
      <c r="S20" s="13">
        <f>'Formato 6 a)'!E27</f>
        <v>0</v>
      </c>
      <c r="T20" s="13">
        <f>'Formato 6 a)'!F27</f>
        <v>0</v>
      </c>
      <c r="U20" s="13">
        <f>'Formato 6 a)'!G27</f>
        <v>0</v>
      </c>
    </row>
    <row r="21" spans="1:21" ht="14.25" x14ac:dyDescent="0.45">
      <c r="A21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3">
        <f>'Formato 6 a)'!B28</f>
        <v>0</v>
      </c>
      <c r="Q21" s="13">
        <f>'Formato 6 a)'!C28</f>
        <v>0</v>
      </c>
      <c r="R21" s="13">
        <f>'Formato 6 a)'!D28</f>
        <v>0</v>
      </c>
      <c r="S21" s="13">
        <f>'Formato 6 a)'!E28</f>
        <v>0</v>
      </c>
      <c r="T21" s="13">
        <f>'Formato 6 a)'!F28</f>
        <v>0</v>
      </c>
      <c r="U21" s="13">
        <f>'Formato 6 a)'!G28</f>
        <v>0</v>
      </c>
    </row>
    <row r="22" spans="1:21" x14ac:dyDescent="0.25">
      <c r="A22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3">
        <f>'Formato 6 a)'!B29</f>
        <v>0</v>
      </c>
      <c r="Q22" s="13">
        <f>'Formato 6 a)'!C29</f>
        <v>0</v>
      </c>
      <c r="R22" s="13">
        <f>'Formato 6 a)'!D29</f>
        <v>0</v>
      </c>
      <c r="S22" s="13">
        <f>'Formato 6 a)'!E29</f>
        <v>0</v>
      </c>
      <c r="T22" s="13">
        <f>'Formato 6 a)'!F29</f>
        <v>0</v>
      </c>
      <c r="U22" s="13">
        <f>'Formato 6 a)'!G29</f>
        <v>0</v>
      </c>
    </row>
    <row r="23" spans="1:21" ht="14.25" x14ac:dyDescent="0.45">
      <c r="A2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3">
        <f>'Formato 6 a)'!B30</f>
        <v>0</v>
      </c>
      <c r="Q23" s="13">
        <f>'Formato 6 a)'!C30</f>
        <v>0</v>
      </c>
      <c r="R23" s="13">
        <f>'Formato 6 a)'!D30</f>
        <v>0</v>
      </c>
      <c r="S23" s="13">
        <f>'Formato 6 a)'!E30</f>
        <v>0</v>
      </c>
      <c r="T23" s="13">
        <f>'Formato 6 a)'!F30</f>
        <v>0</v>
      </c>
      <c r="U23" s="13">
        <f>'Formato 6 a)'!G30</f>
        <v>0</v>
      </c>
    </row>
    <row r="24" spans="1:21" x14ac:dyDescent="0.25">
      <c r="A24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3">
        <f>'Formato 6 a)'!B31</f>
        <v>0</v>
      </c>
      <c r="Q24" s="13">
        <f>'Formato 6 a)'!C31</f>
        <v>0</v>
      </c>
      <c r="R24" s="13">
        <f>'Formato 6 a)'!D31</f>
        <v>0</v>
      </c>
      <c r="S24" s="13">
        <f>'Formato 6 a)'!E31</f>
        <v>0</v>
      </c>
      <c r="T24" s="13">
        <f>'Formato 6 a)'!F31</f>
        <v>0</v>
      </c>
      <c r="U24" s="13">
        <f>'Formato 6 a)'!G31</f>
        <v>0</v>
      </c>
    </row>
    <row r="25" spans="1:21" ht="14.25" x14ac:dyDescent="0.45">
      <c r="A25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3">
        <f>'Formato 6 a)'!B32</f>
        <v>0</v>
      </c>
      <c r="Q25" s="13">
        <f>'Formato 6 a)'!C32</f>
        <v>0</v>
      </c>
      <c r="R25" s="13">
        <f>'Formato 6 a)'!D32</f>
        <v>0</v>
      </c>
      <c r="S25" s="13">
        <f>'Formato 6 a)'!E32</f>
        <v>0</v>
      </c>
      <c r="T25" s="13">
        <f>'Formato 6 a)'!F32</f>
        <v>0</v>
      </c>
      <c r="U25" s="13">
        <f>'Formato 6 a)'!G32</f>
        <v>0</v>
      </c>
    </row>
    <row r="26" spans="1:21" x14ac:dyDescent="0.25">
      <c r="A26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3">
        <f>'Formato 6 a)'!B33</f>
        <v>0</v>
      </c>
      <c r="Q26" s="13">
        <f>'Formato 6 a)'!C33</f>
        <v>0</v>
      </c>
      <c r="R26" s="13">
        <f>'Formato 6 a)'!D33</f>
        <v>0</v>
      </c>
      <c r="S26" s="13">
        <f>'Formato 6 a)'!E33</f>
        <v>0</v>
      </c>
      <c r="T26" s="13">
        <f>'Formato 6 a)'!F33</f>
        <v>0</v>
      </c>
      <c r="U26" s="13">
        <f>'Formato 6 a)'!G33</f>
        <v>0</v>
      </c>
    </row>
    <row r="27" spans="1:21" x14ac:dyDescent="0.25">
      <c r="A27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3">
        <f>'Formato 6 a)'!B34</f>
        <v>0</v>
      </c>
      <c r="Q27" s="13">
        <f>'Formato 6 a)'!C34</f>
        <v>0</v>
      </c>
      <c r="R27" s="13">
        <f>'Formato 6 a)'!D34</f>
        <v>0</v>
      </c>
      <c r="S27" s="13">
        <f>'Formato 6 a)'!E34</f>
        <v>0</v>
      </c>
      <c r="T27" s="13">
        <f>'Formato 6 a)'!F34</f>
        <v>0</v>
      </c>
      <c r="U27" s="13">
        <f>'Formato 6 a)'!G34</f>
        <v>0</v>
      </c>
    </row>
    <row r="28" spans="1:21" x14ac:dyDescent="0.25">
      <c r="A28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3">
        <f>'Formato 6 a)'!B35</f>
        <v>0</v>
      </c>
      <c r="Q28" s="13">
        <f>'Formato 6 a)'!C35</f>
        <v>0</v>
      </c>
      <c r="R28" s="13">
        <f>'Formato 6 a)'!D35</f>
        <v>0</v>
      </c>
      <c r="S28" s="13">
        <f>'Formato 6 a)'!E35</f>
        <v>0</v>
      </c>
      <c r="T28" s="13">
        <f>'Formato 6 a)'!F35</f>
        <v>0</v>
      </c>
      <c r="U28" s="13">
        <f>'Formato 6 a)'!G35</f>
        <v>0</v>
      </c>
    </row>
    <row r="29" spans="1:21" ht="14.25" x14ac:dyDescent="0.45">
      <c r="A29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3">
        <f>'Formato 6 a)'!B36</f>
        <v>0</v>
      </c>
      <c r="Q29" s="13">
        <f>'Formato 6 a)'!C36</f>
        <v>0</v>
      </c>
      <c r="R29" s="13">
        <f>'Formato 6 a)'!D36</f>
        <v>0</v>
      </c>
      <c r="S29" s="13">
        <f>'Formato 6 a)'!E36</f>
        <v>0</v>
      </c>
      <c r="T29" s="13">
        <f>'Formato 6 a)'!F36</f>
        <v>0</v>
      </c>
      <c r="U29" s="13">
        <f>'Formato 6 a)'!G36</f>
        <v>0</v>
      </c>
    </row>
    <row r="30" spans="1:21" ht="14.25" x14ac:dyDescent="0.45">
      <c r="A30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3">
        <f>'Formato 6 a)'!B37</f>
        <v>0</v>
      </c>
      <c r="Q30" s="13">
        <f>'Formato 6 a)'!C37</f>
        <v>0</v>
      </c>
      <c r="R30" s="13">
        <f>'Formato 6 a)'!D37</f>
        <v>0</v>
      </c>
      <c r="S30" s="13">
        <f>'Formato 6 a)'!E37</f>
        <v>0</v>
      </c>
      <c r="T30" s="13">
        <f>'Formato 6 a)'!F37</f>
        <v>0</v>
      </c>
      <c r="U30" s="13">
        <f>'Formato 6 a)'!G37</f>
        <v>0</v>
      </c>
    </row>
    <row r="31" spans="1:21" ht="14.25" x14ac:dyDescent="0.45">
      <c r="A31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3">
        <f>'Formato 6 a)'!B38</f>
        <v>0</v>
      </c>
      <c r="Q31" s="13">
        <f>'Formato 6 a)'!C38</f>
        <v>0</v>
      </c>
      <c r="R31" s="13">
        <f>'Formato 6 a)'!D38</f>
        <v>0</v>
      </c>
      <c r="S31" s="13">
        <f>'Formato 6 a)'!E38</f>
        <v>0</v>
      </c>
      <c r="T31" s="13">
        <f>'Formato 6 a)'!F38</f>
        <v>0</v>
      </c>
      <c r="U31" s="13">
        <f>'Formato 6 a)'!G38</f>
        <v>0</v>
      </c>
    </row>
    <row r="32" spans="1:21" x14ac:dyDescent="0.25">
      <c r="A32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3">
        <f>'Formato 6 a)'!B39</f>
        <v>0</v>
      </c>
      <c r="Q32" s="13">
        <f>'Formato 6 a)'!C39</f>
        <v>0</v>
      </c>
      <c r="R32" s="13">
        <f>'Formato 6 a)'!D39</f>
        <v>0</v>
      </c>
      <c r="S32" s="13">
        <f>'Formato 6 a)'!E39</f>
        <v>0</v>
      </c>
      <c r="T32" s="13">
        <f>'Formato 6 a)'!F39</f>
        <v>0</v>
      </c>
      <c r="U32" s="13">
        <f>'Formato 6 a)'!G39</f>
        <v>0</v>
      </c>
    </row>
    <row r="33" spans="1:21" x14ac:dyDescent="0.25">
      <c r="A3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3">
        <f>'Formato 6 a)'!B40</f>
        <v>0</v>
      </c>
      <c r="Q33" s="13">
        <f>'Formato 6 a)'!C40</f>
        <v>0</v>
      </c>
      <c r="R33" s="13">
        <f>'Formato 6 a)'!D40</f>
        <v>0</v>
      </c>
      <c r="S33" s="13">
        <f>'Formato 6 a)'!E40</f>
        <v>0</v>
      </c>
      <c r="T33" s="13">
        <f>'Formato 6 a)'!F40</f>
        <v>0</v>
      </c>
      <c r="U33" s="13">
        <f>'Formato 6 a)'!G40</f>
        <v>0</v>
      </c>
    </row>
    <row r="34" spans="1:21" ht="14.25" x14ac:dyDescent="0.45">
      <c r="A34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3">
        <f>'Formato 6 a)'!B41</f>
        <v>0</v>
      </c>
      <c r="Q34" s="13">
        <f>'Formato 6 a)'!C41</f>
        <v>0</v>
      </c>
      <c r="R34" s="13">
        <f>'Formato 6 a)'!D41</f>
        <v>0</v>
      </c>
      <c r="S34" s="13">
        <f>'Formato 6 a)'!E41</f>
        <v>0</v>
      </c>
      <c r="T34" s="13">
        <f>'Formato 6 a)'!F41</f>
        <v>0</v>
      </c>
      <c r="U34" s="13">
        <f>'Formato 6 a)'!G41</f>
        <v>0</v>
      </c>
    </row>
    <row r="35" spans="1:21" ht="14.25" x14ac:dyDescent="0.45">
      <c r="A35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3">
        <f>'Formato 6 a)'!B42</f>
        <v>0</v>
      </c>
      <c r="Q35" s="13">
        <f>'Formato 6 a)'!C42</f>
        <v>0</v>
      </c>
      <c r="R35" s="13">
        <f>'Formato 6 a)'!D42</f>
        <v>0</v>
      </c>
      <c r="S35" s="13">
        <f>'Formato 6 a)'!E42</f>
        <v>0</v>
      </c>
      <c r="T35" s="13">
        <f>'Formato 6 a)'!F42</f>
        <v>0</v>
      </c>
      <c r="U35" s="13">
        <f>'Formato 6 a)'!G42</f>
        <v>0</v>
      </c>
    </row>
    <row r="36" spans="1:21" ht="14.25" x14ac:dyDescent="0.45">
      <c r="A36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3">
        <f>'Formato 6 a)'!B43</f>
        <v>0</v>
      </c>
      <c r="Q36" s="13">
        <f>'Formato 6 a)'!C43</f>
        <v>0</v>
      </c>
      <c r="R36" s="13">
        <f>'Formato 6 a)'!D43</f>
        <v>0</v>
      </c>
      <c r="S36" s="13">
        <f>'Formato 6 a)'!E43</f>
        <v>0</v>
      </c>
      <c r="T36" s="13">
        <f>'Formato 6 a)'!F43</f>
        <v>0</v>
      </c>
      <c r="U36" s="13">
        <f>'Formato 6 a)'!G43</f>
        <v>0</v>
      </c>
    </row>
    <row r="37" spans="1:21" x14ac:dyDescent="0.25">
      <c r="A37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3">
        <f>'Formato 6 a)'!B44</f>
        <v>0</v>
      </c>
      <c r="Q37" s="13">
        <f>'Formato 6 a)'!C44</f>
        <v>0</v>
      </c>
      <c r="R37" s="13">
        <f>'Formato 6 a)'!D44</f>
        <v>0</v>
      </c>
      <c r="S37" s="13">
        <f>'Formato 6 a)'!E44</f>
        <v>0</v>
      </c>
      <c r="T37" s="13">
        <f>'Formato 6 a)'!F44</f>
        <v>0</v>
      </c>
      <c r="U37" s="13">
        <f>'Formato 6 a)'!G44</f>
        <v>0</v>
      </c>
    </row>
    <row r="38" spans="1:21" ht="14.25" x14ac:dyDescent="0.45">
      <c r="A38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3">
        <f>'Formato 6 a)'!B45</f>
        <v>0</v>
      </c>
      <c r="Q38" s="13">
        <f>'Formato 6 a)'!C45</f>
        <v>0</v>
      </c>
      <c r="R38" s="13">
        <f>'Formato 6 a)'!D45</f>
        <v>0</v>
      </c>
      <c r="S38" s="13">
        <f>'Formato 6 a)'!E45</f>
        <v>0</v>
      </c>
      <c r="T38" s="13">
        <f>'Formato 6 a)'!F45</f>
        <v>0</v>
      </c>
      <c r="U38" s="13">
        <f>'Formato 6 a)'!G45</f>
        <v>0</v>
      </c>
    </row>
    <row r="39" spans="1:21" ht="14.25" x14ac:dyDescent="0.45">
      <c r="A39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3">
        <f>'Formato 6 a)'!B46</f>
        <v>0</v>
      </c>
      <c r="Q39" s="13">
        <f>'Formato 6 a)'!C46</f>
        <v>0</v>
      </c>
      <c r="R39" s="13">
        <f>'Formato 6 a)'!D46</f>
        <v>0</v>
      </c>
      <c r="S39" s="13">
        <f>'Formato 6 a)'!E46</f>
        <v>0</v>
      </c>
      <c r="T39" s="13">
        <f>'Formato 6 a)'!F46</f>
        <v>0</v>
      </c>
      <c r="U39" s="13">
        <f>'Formato 6 a)'!G46</f>
        <v>0</v>
      </c>
    </row>
    <row r="40" spans="1:21" ht="14.25" x14ac:dyDescent="0.45">
      <c r="A40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3">
        <f>'Formato 6 a)'!B47</f>
        <v>0</v>
      </c>
      <c r="Q40" s="13">
        <f>'Formato 6 a)'!C47</f>
        <v>0</v>
      </c>
      <c r="R40" s="13">
        <f>'Formato 6 a)'!D47</f>
        <v>0</v>
      </c>
      <c r="S40" s="13">
        <f>'Formato 6 a)'!E47</f>
        <v>0</v>
      </c>
      <c r="T40" s="13">
        <f>'Formato 6 a)'!F47</f>
        <v>0</v>
      </c>
      <c r="U40" s="13">
        <f>'Formato 6 a)'!G47</f>
        <v>0</v>
      </c>
    </row>
    <row r="41" spans="1:21" ht="14.25" x14ac:dyDescent="0.45">
      <c r="A41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3">
        <f>'Formato 6 a)'!B48</f>
        <v>0</v>
      </c>
      <c r="Q41" s="13">
        <f>'Formato 6 a)'!C48</f>
        <v>0</v>
      </c>
      <c r="R41" s="13">
        <f>'Formato 6 a)'!D48</f>
        <v>0</v>
      </c>
      <c r="S41" s="13">
        <f>'Formato 6 a)'!E48</f>
        <v>0</v>
      </c>
      <c r="T41" s="13">
        <f>'Formato 6 a)'!F48</f>
        <v>0</v>
      </c>
      <c r="U41" s="13">
        <f>'Formato 6 a)'!G48</f>
        <v>0</v>
      </c>
    </row>
    <row r="42" spans="1:21" x14ac:dyDescent="0.25">
      <c r="A42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3">
        <f>'Formato 6 a)'!B49</f>
        <v>0</v>
      </c>
      <c r="Q42" s="13">
        <f>'Formato 6 a)'!C49</f>
        <v>0</v>
      </c>
      <c r="R42" s="13">
        <f>'Formato 6 a)'!D49</f>
        <v>0</v>
      </c>
      <c r="S42" s="13">
        <f>'Formato 6 a)'!E49</f>
        <v>0</v>
      </c>
      <c r="T42" s="13">
        <f>'Formato 6 a)'!F49</f>
        <v>0</v>
      </c>
      <c r="U42" s="13">
        <f>'Formato 6 a)'!G49</f>
        <v>0</v>
      </c>
    </row>
    <row r="43" spans="1:21" ht="14.25" x14ac:dyDescent="0.45">
      <c r="A4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3">
        <f>'Formato 6 a)'!B50</f>
        <v>0</v>
      </c>
      <c r="Q43" s="13">
        <f>'Formato 6 a)'!C50</f>
        <v>0</v>
      </c>
      <c r="R43" s="13">
        <f>'Formato 6 a)'!D50</f>
        <v>0</v>
      </c>
      <c r="S43" s="13">
        <f>'Formato 6 a)'!E50</f>
        <v>0</v>
      </c>
      <c r="T43" s="13">
        <f>'Formato 6 a)'!F50</f>
        <v>0</v>
      </c>
      <c r="U43" s="13">
        <f>'Formato 6 a)'!G50</f>
        <v>0</v>
      </c>
    </row>
    <row r="44" spans="1:21" x14ac:dyDescent="0.25">
      <c r="A44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3">
        <f>'Formato 6 a)'!B51</f>
        <v>0</v>
      </c>
      <c r="Q44" s="13">
        <f>'Formato 6 a)'!C51</f>
        <v>0</v>
      </c>
      <c r="R44" s="13">
        <f>'Formato 6 a)'!D51</f>
        <v>0</v>
      </c>
      <c r="S44" s="13">
        <f>'Formato 6 a)'!E51</f>
        <v>0</v>
      </c>
      <c r="T44" s="13">
        <f>'Formato 6 a)'!F51</f>
        <v>0</v>
      </c>
      <c r="U44" s="13">
        <f>'Formato 6 a)'!G51</f>
        <v>0</v>
      </c>
    </row>
    <row r="45" spans="1:21" x14ac:dyDescent="0.25">
      <c r="A45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3">
        <f>'Formato 6 a)'!B52</f>
        <v>0</v>
      </c>
      <c r="Q45" s="13">
        <f>'Formato 6 a)'!C52</f>
        <v>0</v>
      </c>
      <c r="R45" s="13">
        <f>'Formato 6 a)'!D52</f>
        <v>0</v>
      </c>
      <c r="S45" s="13">
        <f>'Formato 6 a)'!E52</f>
        <v>0</v>
      </c>
      <c r="T45" s="13">
        <f>'Formato 6 a)'!F52</f>
        <v>0</v>
      </c>
      <c r="U45" s="13">
        <f>'Formato 6 a)'!G52</f>
        <v>0</v>
      </c>
    </row>
    <row r="46" spans="1:21" ht="14.25" x14ac:dyDescent="0.45">
      <c r="A46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3">
        <f>'Formato 6 a)'!B53</f>
        <v>0</v>
      </c>
      <c r="Q46" s="13">
        <f>'Formato 6 a)'!C53</f>
        <v>0</v>
      </c>
      <c r="R46" s="13">
        <f>'Formato 6 a)'!D53</f>
        <v>0</v>
      </c>
      <c r="S46" s="13">
        <f>'Formato 6 a)'!E53</f>
        <v>0</v>
      </c>
      <c r="T46" s="13">
        <f>'Formato 6 a)'!F53</f>
        <v>0</v>
      </c>
      <c r="U46" s="13">
        <f>'Formato 6 a)'!G53</f>
        <v>0</v>
      </c>
    </row>
    <row r="47" spans="1:21" ht="14.25" x14ac:dyDescent="0.45">
      <c r="A47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3">
        <f>'Formato 6 a)'!B54</f>
        <v>0</v>
      </c>
      <c r="Q47" s="13">
        <f>'Formato 6 a)'!C54</f>
        <v>0</v>
      </c>
      <c r="R47" s="13">
        <f>'Formato 6 a)'!D54</f>
        <v>0</v>
      </c>
      <c r="S47" s="13">
        <f>'Formato 6 a)'!E54</f>
        <v>0</v>
      </c>
      <c r="T47" s="13">
        <f>'Formato 6 a)'!F54</f>
        <v>0</v>
      </c>
      <c r="U47" s="13">
        <f>'Formato 6 a)'!G54</f>
        <v>0</v>
      </c>
    </row>
    <row r="48" spans="1:21" x14ac:dyDescent="0.25">
      <c r="A48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3">
        <f>'Formato 6 a)'!B55</f>
        <v>0</v>
      </c>
      <c r="Q48" s="13">
        <f>'Formato 6 a)'!C55</f>
        <v>0</v>
      </c>
      <c r="R48" s="13">
        <f>'Formato 6 a)'!D55</f>
        <v>0</v>
      </c>
      <c r="S48" s="13">
        <f>'Formato 6 a)'!E55</f>
        <v>0</v>
      </c>
      <c r="T48" s="13">
        <f>'Formato 6 a)'!F55</f>
        <v>0</v>
      </c>
      <c r="U48" s="13">
        <f>'Formato 6 a)'!G55</f>
        <v>0</v>
      </c>
    </row>
    <row r="49" spans="1:21" ht="14.25" x14ac:dyDescent="0.45">
      <c r="A49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3">
        <f>'Formato 6 a)'!B56</f>
        <v>0</v>
      </c>
      <c r="Q49" s="13">
        <f>'Formato 6 a)'!C56</f>
        <v>0</v>
      </c>
      <c r="R49" s="13">
        <f>'Formato 6 a)'!D56</f>
        <v>0</v>
      </c>
      <c r="S49" s="13">
        <f>'Formato 6 a)'!E56</f>
        <v>0</v>
      </c>
      <c r="T49" s="13">
        <f>'Formato 6 a)'!F56</f>
        <v>0</v>
      </c>
      <c r="U49" s="13">
        <f>'Formato 6 a)'!G56</f>
        <v>0</v>
      </c>
    </row>
    <row r="50" spans="1:21" ht="14.25" x14ac:dyDescent="0.45">
      <c r="A50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3">
        <f>'Formato 6 a)'!B57</f>
        <v>0</v>
      </c>
      <c r="Q50" s="13">
        <f>'Formato 6 a)'!C57</f>
        <v>0</v>
      </c>
      <c r="R50" s="13">
        <f>'Formato 6 a)'!D57</f>
        <v>0</v>
      </c>
      <c r="S50" s="13">
        <f>'Formato 6 a)'!E57</f>
        <v>0</v>
      </c>
      <c r="T50" s="13">
        <f>'Formato 6 a)'!F57</f>
        <v>0</v>
      </c>
      <c r="U50" s="13">
        <f>'Formato 6 a)'!G57</f>
        <v>0</v>
      </c>
    </row>
    <row r="51" spans="1:21" x14ac:dyDescent="0.25">
      <c r="A51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3">
        <f>'Formato 6 a)'!B58</f>
        <v>0</v>
      </c>
      <c r="Q51" s="13">
        <f>'Formato 6 a)'!C58</f>
        <v>0</v>
      </c>
      <c r="R51" s="13">
        <f>'Formato 6 a)'!D58</f>
        <v>0</v>
      </c>
      <c r="S51" s="13">
        <f>'Formato 6 a)'!E58</f>
        <v>0</v>
      </c>
      <c r="T51" s="13">
        <f>'Formato 6 a)'!F58</f>
        <v>0</v>
      </c>
      <c r="U51" s="13">
        <f>'Formato 6 a)'!G58</f>
        <v>0</v>
      </c>
    </row>
    <row r="52" spans="1:21" x14ac:dyDescent="0.25">
      <c r="A52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3">
        <f>'Formato 6 a)'!B59</f>
        <v>0</v>
      </c>
      <c r="Q52" s="13">
        <f>'Formato 6 a)'!C59</f>
        <v>0</v>
      </c>
      <c r="R52" s="13">
        <f>'Formato 6 a)'!D59</f>
        <v>0</v>
      </c>
      <c r="S52" s="13">
        <f>'Formato 6 a)'!E59</f>
        <v>0</v>
      </c>
      <c r="T52" s="13">
        <f>'Formato 6 a)'!F59</f>
        <v>0</v>
      </c>
      <c r="U52" s="13">
        <f>'Formato 6 a)'!G59</f>
        <v>0</v>
      </c>
    </row>
    <row r="53" spans="1:21" x14ac:dyDescent="0.25">
      <c r="A5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3">
        <f>'Formato 6 a)'!B60</f>
        <v>0</v>
      </c>
      <c r="Q53" s="13">
        <f>'Formato 6 a)'!C60</f>
        <v>0</v>
      </c>
      <c r="R53" s="13">
        <f>'Formato 6 a)'!D60</f>
        <v>0</v>
      </c>
      <c r="S53" s="13">
        <f>'Formato 6 a)'!E60</f>
        <v>0</v>
      </c>
      <c r="T53" s="13">
        <f>'Formato 6 a)'!F60</f>
        <v>0</v>
      </c>
      <c r="U53" s="13">
        <f>'Formato 6 a)'!G60</f>
        <v>0</v>
      </c>
    </row>
    <row r="54" spans="1:21" ht="14.25" x14ac:dyDescent="0.45">
      <c r="A54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3">
        <f>'Formato 6 a)'!B61</f>
        <v>0</v>
      </c>
      <c r="Q54" s="13">
        <f>'Formato 6 a)'!C61</f>
        <v>0</v>
      </c>
      <c r="R54" s="13">
        <f>'Formato 6 a)'!D61</f>
        <v>0</v>
      </c>
      <c r="S54" s="13">
        <f>'Formato 6 a)'!E61</f>
        <v>0</v>
      </c>
      <c r="T54" s="13">
        <f>'Formato 6 a)'!F61</f>
        <v>0</v>
      </c>
      <c r="U54" s="13">
        <f>'Formato 6 a)'!G61</f>
        <v>0</v>
      </c>
    </row>
    <row r="55" spans="1:21" ht="14.25" x14ac:dyDescent="0.45">
      <c r="A55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3">
        <f>'Formato 6 a)'!B62</f>
        <v>0</v>
      </c>
      <c r="Q55" s="13">
        <f>'Formato 6 a)'!C62</f>
        <v>0</v>
      </c>
      <c r="R55" s="13">
        <f>'Formato 6 a)'!D62</f>
        <v>0</v>
      </c>
      <c r="S55" s="13">
        <f>'Formato 6 a)'!E62</f>
        <v>0</v>
      </c>
      <c r="T55" s="13">
        <f>'Formato 6 a)'!F62</f>
        <v>0</v>
      </c>
      <c r="U55" s="13">
        <f>'Formato 6 a)'!G62</f>
        <v>0</v>
      </c>
    </row>
    <row r="56" spans="1:21" ht="14.25" x14ac:dyDescent="0.45">
      <c r="A56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3">
        <f>'Formato 6 a)'!B63</f>
        <v>0</v>
      </c>
      <c r="Q56" s="13">
        <f>'Formato 6 a)'!C63</f>
        <v>0</v>
      </c>
      <c r="R56" s="13">
        <f>'Formato 6 a)'!D63</f>
        <v>0</v>
      </c>
      <c r="S56" s="13">
        <f>'Formato 6 a)'!E63</f>
        <v>0</v>
      </c>
      <c r="T56" s="13">
        <f>'Formato 6 a)'!F63</f>
        <v>0</v>
      </c>
      <c r="U56" s="13">
        <f>'Formato 6 a)'!G63</f>
        <v>0</v>
      </c>
    </row>
    <row r="57" spans="1:21" ht="14.25" x14ac:dyDescent="0.45">
      <c r="A57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3">
        <f>'Formato 6 a)'!B64</f>
        <v>0</v>
      </c>
      <c r="Q57" s="13">
        <f>'Formato 6 a)'!C64</f>
        <v>0</v>
      </c>
      <c r="R57" s="13">
        <f>'Formato 6 a)'!D64</f>
        <v>0</v>
      </c>
      <c r="S57" s="13">
        <f>'Formato 6 a)'!E64</f>
        <v>0</v>
      </c>
      <c r="T57" s="13">
        <f>'Formato 6 a)'!F64</f>
        <v>0</v>
      </c>
      <c r="U57" s="13">
        <f>'Formato 6 a)'!G64</f>
        <v>0</v>
      </c>
    </row>
    <row r="58" spans="1:21" x14ac:dyDescent="0.25">
      <c r="A58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3">
        <f>'Formato 6 a)'!B65</f>
        <v>0</v>
      </c>
      <c r="Q58" s="13">
        <f>'Formato 6 a)'!C65</f>
        <v>0</v>
      </c>
      <c r="R58" s="13">
        <f>'Formato 6 a)'!D65</f>
        <v>0</v>
      </c>
      <c r="S58" s="13">
        <f>'Formato 6 a)'!E65</f>
        <v>0</v>
      </c>
      <c r="T58" s="13">
        <f>'Formato 6 a)'!F65</f>
        <v>0</v>
      </c>
      <c r="U58" s="13">
        <f>'Formato 6 a)'!G65</f>
        <v>0</v>
      </c>
    </row>
    <row r="59" spans="1:21" x14ac:dyDescent="0.25">
      <c r="A59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3">
        <f>'Formato 6 a)'!B66</f>
        <v>0</v>
      </c>
      <c r="Q59" s="13">
        <f>'Formato 6 a)'!C66</f>
        <v>0</v>
      </c>
      <c r="R59" s="13">
        <f>'Formato 6 a)'!D66</f>
        <v>0</v>
      </c>
      <c r="S59" s="13">
        <f>'Formato 6 a)'!E66</f>
        <v>0</v>
      </c>
      <c r="T59" s="13">
        <f>'Formato 6 a)'!F66</f>
        <v>0</v>
      </c>
      <c r="U59" s="13">
        <f>'Formato 6 a)'!G66</f>
        <v>0</v>
      </c>
    </row>
    <row r="60" spans="1:21" x14ac:dyDescent="0.25">
      <c r="A60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3">
        <f>'Formato 6 a)'!B67</f>
        <v>0</v>
      </c>
      <c r="Q60" s="13">
        <f>'Formato 6 a)'!C67</f>
        <v>0</v>
      </c>
      <c r="R60" s="13">
        <f>'Formato 6 a)'!D67</f>
        <v>0</v>
      </c>
      <c r="S60" s="13">
        <f>'Formato 6 a)'!E67</f>
        <v>0</v>
      </c>
      <c r="T60" s="13">
        <f>'Formato 6 a)'!F67</f>
        <v>0</v>
      </c>
      <c r="U60" s="13">
        <f>'Formato 6 a)'!G67</f>
        <v>0</v>
      </c>
    </row>
    <row r="61" spans="1:21" ht="14.25" x14ac:dyDescent="0.45">
      <c r="A61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3">
        <f>'Formato 6 a)'!B68</f>
        <v>0</v>
      </c>
      <c r="Q61" s="13">
        <f>'Formato 6 a)'!C68</f>
        <v>0</v>
      </c>
      <c r="R61" s="13">
        <f>'Formato 6 a)'!D68</f>
        <v>0</v>
      </c>
      <c r="S61" s="13">
        <f>'Formato 6 a)'!E68</f>
        <v>0</v>
      </c>
      <c r="T61" s="13">
        <f>'Formato 6 a)'!F68</f>
        <v>0</v>
      </c>
      <c r="U61" s="13">
        <f>'Formato 6 a)'!G68</f>
        <v>0</v>
      </c>
    </row>
    <row r="62" spans="1:21" ht="14.25" x14ac:dyDescent="0.45">
      <c r="A62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21"/>
      <c r="P62" s="13">
        <f>'Formato 6 a)'!B69</f>
        <v>0</v>
      </c>
      <c r="Q62" s="13">
        <f>'Formato 6 a)'!C69</f>
        <v>0</v>
      </c>
      <c r="R62" s="13">
        <f>'Formato 6 a)'!D69</f>
        <v>0</v>
      </c>
      <c r="S62" s="13">
        <f>'Formato 6 a)'!E69</f>
        <v>0</v>
      </c>
      <c r="T62" s="13">
        <f>'Formato 6 a)'!F69</f>
        <v>0</v>
      </c>
      <c r="U62" s="13">
        <f>'Formato 6 a)'!G69</f>
        <v>0</v>
      </c>
    </row>
    <row r="63" spans="1:21" ht="14.25" x14ac:dyDescent="0.45">
      <c r="A6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3">
        <f>'Formato 6 a)'!B70</f>
        <v>0</v>
      </c>
      <c r="Q63" s="13">
        <f>'Formato 6 a)'!C70</f>
        <v>0</v>
      </c>
      <c r="R63" s="13">
        <f>'Formato 6 a)'!D70</f>
        <v>0</v>
      </c>
      <c r="S63" s="13">
        <f>'Formato 6 a)'!E70</f>
        <v>0</v>
      </c>
      <c r="T63" s="13">
        <f>'Formato 6 a)'!F70</f>
        <v>0</v>
      </c>
      <c r="U63" s="13">
        <f>'Formato 6 a)'!G70</f>
        <v>0</v>
      </c>
    </row>
    <row r="64" spans="1:21" ht="14.25" x14ac:dyDescent="0.45">
      <c r="A64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3">
        <f>'Formato 6 a)'!B71</f>
        <v>0</v>
      </c>
      <c r="Q64" s="13">
        <f>'Formato 6 a)'!C71</f>
        <v>0</v>
      </c>
      <c r="R64" s="13">
        <f>'Formato 6 a)'!D71</f>
        <v>0</v>
      </c>
      <c r="S64" s="13">
        <f>'Formato 6 a)'!E71</f>
        <v>0</v>
      </c>
      <c r="T64" s="13">
        <f>'Formato 6 a)'!F71</f>
        <v>0</v>
      </c>
      <c r="U64" s="13">
        <f>'Formato 6 a)'!G71</f>
        <v>0</v>
      </c>
    </row>
    <row r="65" spans="1:21" ht="14.25" x14ac:dyDescent="0.45">
      <c r="A65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3">
        <f>'Formato 6 a)'!B72</f>
        <v>0</v>
      </c>
      <c r="Q65" s="13">
        <f>'Formato 6 a)'!C72</f>
        <v>0</v>
      </c>
      <c r="R65" s="13">
        <f>'Formato 6 a)'!D72</f>
        <v>0</v>
      </c>
      <c r="S65" s="13">
        <f>'Formato 6 a)'!E72</f>
        <v>0</v>
      </c>
      <c r="T65" s="13">
        <f>'Formato 6 a)'!F72</f>
        <v>0</v>
      </c>
      <c r="U65" s="13">
        <f>'Formato 6 a)'!G72</f>
        <v>0</v>
      </c>
    </row>
    <row r="66" spans="1:21" ht="14.25" x14ac:dyDescent="0.45">
      <c r="A66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3">
        <f>'Formato 6 a)'!B73</f>
        <v>0</v>
      </c>
      <c r="Q66" s="13">
        <f>'Formato 6 a)'!C73</f>
        <v>0</v>
      </c>
      <c r="R66" s="13">
        <f>'Formato 6 a)'!D73</f>
        <v>0</v>
      </c>
      <c r="S66" s="13">
        <f>'Formato 6 a)'!E73</f>
        <v>0</v>
      </c>
      <c r="T66" s="13">
        <f>'Formato 6 a)'!F73</f>
        <v>0</v>
      </c>
      <c r="U66" s="13">
        <f>'Formato 6 a)'!G73</f>
        <v>0</v>
      </c>
    </row>
    <row r="67" spans="1:21" ht="14.25" x14ac:dyDescent="0.45">
      <c r="A67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3">
        <f>'Formato 6 a)'!B74</f>
        <v>0</v>
      </c>
      <c r="Q67" s="13">
        <f>'Formato 6 a)'!C74</f>
        <v>0</v>
      </c>
      <c r="R67" s="13">
        <f>'Formato 6 a)'!D74</f>
        <v>0</v>
      </c>
      <c r="S67" s="13">
        <f>'Formato 6 a)'!E74</f>
        <v>0</v>
      </c>
      <c r="T67" s="13">
        <f>'Formato 6 a)'!F74</f>
        <v>0</v>
      </c>
      <c r="U67" s="13">
        <f>'Formato 6 a)'!G74</f>
        <v>0</v>
      </c>
    </row>
    <row r="68" spans="1:21" x14ac:dyDescent="0.25">
      <c r="A68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3">
        <f>'Formato 6 a)'!B75</f>
        <v>0</v>
      </c>
      <c r="Q68" s="13">
        <f>'Formato 6 a)'!C75</f>
        <v>0</v>
      </c>
      <c r="R68" s="13">
        <f>'Formato 6 a)'!D75</f>
        <v>0</v>
      </c>
      <c r="S68" s="13">
        <f>'Formato 6 a)'!E75</f>
        <v>0</v>
      </c>
      <c r="T68" s="13">
        <f>'Formato 6 a)'!F75</f>
        <v>0</v>
      </c>
      <c r="U68" s="13">
        <f>'Formato 6 a)'!G75</f>
        <v>0</v>
      </c>
    </row>
    <row r="69" spans="1:21" x14ac:dyDescent="0.25">
      <c r="A69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3">
        <f>'Formato 6 a)'!B76</f>
        <v>0</v>
      </c>
      <c r="Q69" s="13">
        <f>'Formato 6 a)'!C76</f>
        <v>0</v>
      </c>
      <c r="R69" s="13">
        <f>'Formato 6 a)'!D76</f>
        <v>0</v>
      </c>
      <c r="S69" s="13">
        <f>'Formato 6 a)'!E76</f>
        <v>0</v>
      </c>
      <c r="T69" s="13">
        <f>'Formato 6 a)'!F76</f>
        <v>0</v>
      </c>
      <c r="U69" s="13">
        <f>'Formato 6 a)'!G76</f>
        <v>0</v>
      </c>
    </row>
    <row r="70" spans="1:21" x14ac:dyDescent="0.25">
      <c r="A70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3">
        <f>'Formato 6 a)'!B77</f>
        <v>0</v>
      </c>
      <c r="Q70" s="13">
        <f>'Formato 6 a)'!C77</f>
        <v>0</v>
      </c>
      <c r="R70" s="13">
        <f>'Formato 6 a)'!D77</f>
        <v>0</v>
      </c>
      <c r="S70" s="13">
        <f>'Formato 6 a)'!E77</f>
        <v>0</v>
      </c>
      <c r="T70" s="13">
        <f>'Formato 6 a)'!F77</f>
        <v>0</v>
      </c>
      <c r="U70" s="13">
        <f>'Formato 6 a)'!G77</f>
        <v>0</v>
      </c>
    </row>
    <row r="71" spans="1:21" x14ac:dyDescent="0.25">
      <c r="A71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3">
        <f>'Formato 6 a)'!B78</f>
        <v>0</v>
      </c>
      <c r="Q71" s="13">
        <f>'Formato 6 a)'!C78</f>
        <v>0</v>
      </c>
      <c r="R71" s="13">
        <f>'Formato 6 a)'!D78</f>
        <v>0</v>
      </c>
      <c r="S71" s="13">
        <f>'Formato 6 a)'!E78</f>
        <v>0</v>
      </c>
      <c r="T71" s="13">
        <f>'Formato 6 a)'!F78</f>
        <v>0</v>
      </c>
      <c r="U71" s="13">
        <f>'Formato 6 a)'!G78</f>
        <v>0</v>
      </c>
    </row>
    <row r="72" spans="1:21" x14ac:dyDescent="0.25">
      <c r="A72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3">
        <f>'Formato 6 a)'!B79</f>
        <v>0</v>
      </c>
      <c r="Q72" s="13">
        <f>'Formato 6 a)'!C79</f>
        <v>0</v>
      </c>
      <c r="R72" s="13">
        <f>'Formato 6 a)'!D79</f>
        <v>0</v>
      </c>
      <c r="S72" s="13">
        <f>'Formato 6 a)'!E79</f>
        <v>0</v>
      </c>
      <c r="T72" s="13">
        <f>'Formato 6 a)'!F79</f>
        <v>0</v>
      </c>
      <c r="U72" s="13">
        <f>'Formato 6 a)'!G79</f>
        <v>0</v>
      </c>
    </row>
    <row r="73" spans="1:21" ht="14.25" x14ac:dyDescent="0.45">
      <c r="A7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3">
        <f>'Formato 6 a)'!B80</f>
        <v>0</v>
      </c>
      <c r="Q73" s="13">
        <f>'Formato 6 a)'!C80</f>
        <v>0</v>
      </c>
      <c r="R73" s="13">
        <f>'Formato 6 a)'!D80</f>
        <v>0</v>
      </c>
      <c r="S73" s="13">
        <f>'Formato 6 a)'!E80</f>
        <v>0</v>
      </c>
      <c r="T73" s="13">
        <f>'Formato 6 a)'!F80</f>
        <v>0</v>
      </c>
      <c r="U73" s="13">
        <f>'Formato 6 a)'!G80</f>
        <v>0</v>
      </c>
    </row>
    <row r="74" spans="1:21" ht="14.25" x14ac:dyDescent="0.45">
      <c r="A74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3">
        <f>'Formato 6 a)'!B81</f>
        <v>0</v>
      </c>
      <c r="Q74" s="13">
        <f>'Formato 6 a)'!C81</f>
        <v>0</v>
      </c>
      <c r="R74" s="13">
        <f>'Formato 6 a)'!D81</f>
        <v>0</v>
      </c>
      <c r="S74" s="13">
        <f>'Formato 6 a)'!E81</f>
        <v>0</v>
      </c>
      <c r="T74" s="13">
        <f>'Formato 6 a)'!F81</f>
        <v>0</v>
      </c>
      <c r="U74" s="13">
        <f>'Formato 6 a)'!G81</f>
        <v>0</v>
      </c>
    </row>
    <row r="75" spans="1:21" ht="14.25" x14ac:dyDescent="0.45">
      <c r="A75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3">
        <f>'Formato 6 a)'!B82</f>
        <v>0</v>
      </c>
      <c r="Q75" s="13">
        <f>'Formato 6 a)'!C82</f>
        <v>0</v>
      </c>
      <c r="R75" s="13">
        <f>'Formato 6 a)'!D82</f>
        <v>0</v>
      </c>
      <c r="S75" s="13">
        <f>'Formato 6 a)'!E82</f>
        <v>0</v>
      </c>
      <c r="T75" s="13">
        <f>'Formato 6 a)'!F82</f>
        <v>0</v>
      </c>
      <c r="U75" s="13">
        <f>'Formato 6 a)'!G82</f>
        <v>0</v>
      </c>
    </row>
    <row r="76" spans="1:21" ht="14.25" x14ac:dyDescent="0.45">
      <c r="A76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93437801</v>
      </c>
      <c r="Q76">
        <f>'Formato 6 a)'!C84</f>
        <v>13118719.59</v>
      </c>
      <c r="R76">
        <f>'Formato 6 a)'!D84</f>
        <v>106556520.58999999</v>
      </c>
      <c r="S76">
        <f>'Formato 6 a)'!E84</f>
        <v>56720196.599999994</v>
      </c>
      <c r="T76">
        <f>'Formato 6 a)'!F84</f>
        <v>56720196.599999994</v>
      </c>
      <c r="U76">
        <f>'Formato 6 a)'!G84</f>
        <v>49836323.989999987</v>
      </c>
    </row>
    <row r="77" spans="1:21" ht="14.25" x14ac:dyDescent="0.45">
      <c r="A77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86477801</v>
      </c>
      <c r="Q77">
        <f>'Formato 6 a)'!C85</f>
        <v>5451379.0000000009</v>
      </c>
      <c r="R77">
        <f>'Formato 6 a)'!D85</f>
        <v>91929180</v>
      </c>
      <c r="S77">
        <f>'Formato 6 a)'!E85</f>
        <v>44870325.959999993</v>
      </c>
      <c r="T77">
        <f>'Formato 6 a)'!F85</f>
        <v>44870325.959999993</v>
      </c>
      <c r="U77">
        <f>'Formato 6 a)'!G85</f>
        <v>47058854.039999992</v>
      </c>
    </row>
    <row r="78" spans="1:21" x14ac:dyDescent="0.25">
      <c r="A78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40429260.079999998</v>
      </c>
      <c r="Q78">
        <f>'Formato 6 a)'!C86</f>
        <v>5451379</v>
      </c>
      <c r="R78">
        <f>'Formato 6 a)'!D86</f>
        <v>45880639.079999998</v>
      </c>
      <c r="S78">
        <f>'Formato 6 a)'!E86</f>
        <v>24737150.530000001</v>
      </c>
      <c r="T78">
        <f>'Formato 6 a)'!F86</f>
        <v>24737150.530000001</v>
      </c>
      <c r="U78">
        <f>'Formato 6 a)'!G86</f>
        <v>21143488.549999997</v>
      </c>
    </row>
    <row r="79" spans="1:21" x14ac:dyDescent="0.25">
      <c r="A79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302325</v>
      </c>
      <c r="Q79">
        <f>'Formato 6 a)'!C87</f>
        <v>-30190.12000000001</v>
      </c>
      <c r="R79">
        <f>'Formato 6 a)'!D87</f>
        <v>272134.88</v>
      </c>
      <c r="S79">
        <f>'Formato 6 a)'!E87</f>
        <v>96835.31</v>
      </c>
      <c r="T79">
        <f>'Formato 6 a)'!F87</f>
        <v>96835.31</v>
      </c>
      <c r="U79">
        <f>'Formato 6 a)'!G87</f>
        <v>175299.57</v>
      </c>
    </row>
    <row r="80" spans="1:21" ht="14.25" x14ac:dyDescent="0.45">
      <c r="A80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7302108</v>
      </c>
      <c r="Q80">
        <f>'Formato 6 a)'!C88</f>
        <v>157604.84999999986</v>
      </c>
      <c r="R80">
        <f>'Formato 6 a)'!D88</f>
        <v>7459712.8499999996</v>
      </c>
      <c r="S80">
        <f>'Formato 6 a)'!E88</f>
        <v>4058072.7</v>
      </c>
      <c r="T80">
        <f>'Formato 6 a)'!F88</f>
        <v>4058072.7</v>
      </c>
      <c r="U80">
        <f>'Formato 6 a)'!G88</f>
        <v>3401640.1499999994</v>
      </c>
    </row>
    <row r="81" spans="1:21" ht="14.25" x14ac:dyDescent="0.45">
      <c r="A81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11814636</v>
      </c>
      <c r="Q81">
        <f>'Formato 6 a)'!C89</f>
        <v>0</v>
      </c>
      <c r="R81">
        <f>'Formato 6 a)'!D89</f>
        <v>11814636</v>
      </c>
      <c r="S81">
        <f>'Formato 6 a)'!E89</f>
        <v>6600653.1200000001</v>
      </c>
      <c r="T81">
        <f>'Formato 6 a)'!F89</f>
        <v>6600653.1200000001</v>
      </c>
      <c r="U81">
        <f>'Formato 6 a)'!G89</f>
        <v>5213982.88</v>
      </c>
    </row>
    <row r="82" spans="1:21" x14ac:dyDescent="0.25">
      <c r="A82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24780444</v>
      </c>
      <c r="Q82">
        <f>'Formato 6 a)'!C90</f>
        <v>-127414.72999999858</v>
      </c>
      <c r="R82">
        <f>'Formato 6 a)'!D90</f>
        <v>24653029.27</v>
      </c>
      <c r="S82">
        <f>'Formato 6 a)'!E90</f>
        <v>9377614.3000000007</v>
      </c>
      <c r="T82">
        <f>'Formato 6 a)'!F90</f>
        <v>9377614.3000000007</v>
      </c>
      <c r="U82">
        <f>'Formato 6 a)'!G90</f>
        <v>15275414.969999999</v>
      </c>
    </row>
    <row r="83" spans="1:21" ht="14.25" x14ac:dyDescent="0.45">
      <c r="A8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1849027.92</v>
      </c>
      <c r="Q84">
        <f>'Formato 6 a)'!C92</f>
        <v>0</v>
      </c>
      <c r="R84">
        <f>'Formato 6 a)'!D92</f>
        <v>1849027.92</v>
      </c>
      <c r="S84">
        <f>'Formato 6 a)'!E92</f>
        <v>0</v>
      </c>
      <c r="T84">
        <f>'Formato 6 a)'!F92</f>
        <v>0</v>
      </c>
      <c r="U84">
        <f>'Formato 6 a)'!G92</f>
        <v>1849027.92</v>
      </c>
    </row>
    <row r="85" spans="1:21" ht="14.25" x14ac:dyDescent="0.45">
      <c r="A85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3033123.26</v>
      </c>
      <c r="Q85">
        <f>'Formato 6 a)'!C93</f>
        <v>544132.42999999982</v>
      </c>
      <c r="R85">
        <f>'Formato 6 a)'!D93</f>
        <v>3577255.69</v>
      </c>
      <c r="S85">
        <f>'Formato 6 a)'!E93</f>
        <v>3202194.3200000003</v>
      </c>
      <c r="T85">
        <f>'Formato 6 a)'!F93</f>
        <v>3202194.3200000003</v>
      </c>
      <c r="U85">
        <f>'Formato 6 a)'!G93</f>
        <v>375061.37</v>
      </c>
    </row>
    <row r="86" spans="1:21" x14ac:dyDescent="0.25">
      <c r="A86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181535.4</v>
      </c>
      <c r="Q86">
        <f>'Formato 6 a)'!C94</f>
        <v>12773.660000000003</v>
      </c>
      <c r="R86">
        <f>'Formato 6 a)'!D94</f>
        <v>194309.06</v>
      </c>
      <c r="S86">
        <f>'Formato 6 a)'!E94</f>
        <v>156779.01999999999</v>
      </c>
      <c r="T86">
        <f>'Formato 6 a)'!F94</f>
        <v>156779.01999999999</v>
      </c>
      <c r="U86">
        <f>'Formato 6 a)'!G94</f>
        <v>37530.040000000008</v>
      </c>
    </row>
    <row r="87" spans="1:21" ht="14.25" x14ac:dyDescent="0.45">
      <c r="A87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52180.68</v>
      </c>
      <c r="Q89">
        <f>'Formato 6 a)'!C97</f>
        <v>-28424.339999999997</v>
      </c>
      <c r="R89">
        <f>'Formato 6 a)'!D97</f>
        <v>23756.34</v>
      </c>
      <c r="S89">
        <f>'Formato 6 a)'!E97</f>
        <v>5699.18</v>
      </c>
      <c r="T89">
        <f>'Formato 6 a)'!F97</f>
        <v>5699.18</v>
      </c>
      <c r="U89">
        <f>'Formato 6 a)'!G97</f>
        <v>18057.16</v>
      </c>
    </row>
    <row r="90" spans="1:21" x14ac:dyDescent="0.25">
      <c r="A90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581965.68000000005</v>
      </c>
      <c r="Q90">
        <f>'Formato 6 a)'!C98</f>
        <v>51092.53</v>
      </c>
      <c r="R90">
        <f>'Formato 6 a)'!D98</f>
        <v>633058.21</v>
      </c>
      <c r="S90">
        <f>'Formato 6 a)'!E98</f>
        <v>441161.49</v>
      </c>
      <c r="T90">
        <f>'Formato 6 a)'!F98</f>
        <v>441161.49</v>
      </c>
      <c r="U90">
        <f>'Formato 6 a)'!G98</f>
        <v>191896.71999999997</v>
      </c>
    </row>
    <row r="91" spans="1:21" ht="14.25" x14ac:dyDescent="0.45">
      <c r="A91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1658488.8</v>
      </c>
      <c r="Q91">
        <f>'Formato 6 a)'!C99</f>
        <v>513838.56999999983</v>
      </c>
      <c r="R91">
        <f>'Formato 6 a)'!D99</f>
        <v>2172327.37</v>
      </c>
      <c r="S91">
        <f>'Formato 6 a)'!E99</f>
        <v>2172327.37</v>
      </c>
      <c r="T91">
        <f>'Formato 6 a)'!F99</f>
        <v>2172327.37</v>
      </c>
      <c r="U91">
        <f>'Formato 6 a)'!G99</f>
        <v>0</v>
      </c>
    </row>
    <row r="92" spans="1:21" x14ac:dyDescent="0.25">
      <c r="A92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206141.88</v>
      </c>
      <c r="Q92">
        <f>'Formato 6 a)'!C100</f>
        <v>-16766.739999999991</v>
      </c>
      <c r="R92">
        <f>'Formato 6 a)'!D100</f>
        <v>189375.14</v>
      </c>
      <c r="S92">
        <f>'Formato 6 a)'!E100</f>
        <v>95360</v>
      </c>
      <c r="T92">
        <f>'Formato 6 a)'!F100</f>
        <v>95360</v>
      </c>
      <c r="U92">
        <f>'Formato 6 a)'!G100</f>
        <v>94015.140000000014</v>
      </c>
    </row>
    <row r="93" spans="1:21" ht="14.25" x14ac:dyDescent="0.45">
      <c r="A9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352810.82</v>
      </c>
      <c r="Q94">
        <f>'Formato 6 a)'!C102</f>
        <v>11618.75</v>
      </c>
      <c r="R94">
        <f>'Formato 6 a)'!D102</f>
        <v>364429.57</v>
      </c>
      <c r="S94">
        <f>'Formato 6 a)'!E102</f>
        <v>330867.26</v>
      </c>
      <c r="T94">
        <f>'Formato 6 a)'!F102</f>
        <v>330867.26</v>
      </c>
      <c r="U94">
        <f>'Formato 6 a)'!G102</f>
        <v>33562.31</v>
      </c>
    </row>
    <row r="95" spans="1:21" ht="14.25" x14ac:dyDescent="0.45">
      <c r="A95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3888212.5</v>
      </c>
      <c r="Q95">
        <f>'Formato 6 a)'!C103</f>
        <v>1393798.1600000001</v>
      </c>
      <c r="R95">
        <f>'Formato 6 a)'!D103</f>
        <v>5282010.66</v>
      </c>
      <c r="S95">
        <f>'Formato 6 a)'!E103</f>
        <v>5169866.7200000007</v>
      </c>
      <c r="T95">
        <f>'Formato 6 a)'!F103</f>
        <v>5169866.7200000007</v>
      </c>
      <c r="U95">
        <f>'Formato 6 a)'!G103</f>
        <v>112143.93999999974</v>
      </c>
    </row>
    <row r="96" spans="1:21" x14ac:dyDescent="0.25">
      <c r="A96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581822.28</v>
      </c>
      <c r="Q96">
        <f>'Formato 6 a)'!C104</f>
        <v>44457.100000000035</v>
      </c>
      <c r="R96">
        <f>'Formato 6 a)'!D104</f>
        <v>626279.38</v>
      </c>
      <c r="S96">
        <f>'Formato 6 a)'!E104</f>
        <v>605787.12</v>
      </c>
      <c r="T96">
        <f>'Formato 6 a)'!F104</f>
        <v>605787.12</v>
      </c>
      <c r="U96">
        <f>'Formato 6 a)'!G104</f>
        <v>20492.260000000009</v>
      </c>
    </row>
    <row r="97" spans="1:21" ht="14.25" x14ac:dyDescent="0.45">
      <c r="A97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399210.23999999999</v>
      </c>
      <c r="Q98">
        <f>'Formato 6 a)'!C106</f>
        <v>155261.75999999995</v>
      </c>
      <c r="R98">
        <f>'Formato 6 a)'!D106</f>
        <v>554472</v>
      </c>
      <c r="S98">
        <f>'Formato 6 a)'!E106</f>
        <v>540074.80000000005</v>
      </c>
      <c r="T98">
        <f>'Formato 6 a)'!F106</f>
        <v>540074.80000000005</v>
      </c>
      <c r="U98">
        <f>'Formato 6 a)'!G106</f>
        <v>14397.199999999953</v>
      </c>
    </row>
    <row r="99" spans="1:21" ht="14.25" x14ac:dyDescent="0.45">
      <c r="A99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343213.92</v>
      </c>
      <c r="Q99">
        <f>'Formato 6 a)'!C107</f>
        <v>-289695.39999999997</v>
      </c>
      <c r="R99">
        <f>'Formato 6 a)'!D107</f>
        <v>53518.52</v>
      </c>
      <c r="S99">
        <f>'Formato 6 a)'!E107</f>
        <v>41350</v>
      </c>
      <c r="T99">
        <f>'Formato 6 a)'!F107</f>
        <v>41350</v>
      </c>
      <c r="U99">
        <f>'Formato 6 a)'!G107</f>
        <v>12168.519999999997</v>
      </c>
    </row>
    <row r="100" spans="1:21" x14ac:dyDescent="0.25">
      <c r="A100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803525.62</v>
      </c>
      <c r="Q100">
        <f>'Formato 6 a)'!C108</f>
        <v>731769.07000000007</v>
      </c>
      <c r="R100">
        <f>'Formato 6 a)'!D108</f>
        <v>1535294.69</v>
      </c>
      <c r="S100">
        <f>'Formato 6 a)'!E108</f>
        <v>1484462.74</v>
      </c>
      <c r="T100">
        <f>'Formato 6 a)'!F108</f>
        <v>1484462.74</v>
      </c>
      <c r="U100">
        <f>'Formato 6 a)'!G108</f>
        <v>50831.949999999953</v>
      </c>
    </row>
    <row r="101" spans="1:21" x14ac:dyDescent="0.25">
      <c r="A101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6168.6</v>
      </c>
      <c r="Q102">
        <f>'Formato 6 a)'!C110</f>
        <v>0</v>
      </c>
      <c r="R102">
        <f>'Formato 6 a)'!D110</f>
        <v>6168.6</v>
      </c>
      <c r="S102">
        <f>'Formato 6 a)'!E110</f>
        <v>5244.66</v>
      </c>
      <c r="T102">
        <f>'Formato 6 a)'!F110</f>
        <v>5244.66</v>
      </c>
      <c r="U102">
        <f>'Formato 6 a)'!G110</f>
        <v>923.94000000000051</v>
      </c>
    </row>
    <row r="103" spans="1:21" ht="14.25" x14ac:dyDescent="0.45">
      <c r="A10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382768.2</v>
      </c>
      <c r="Q103">
        <f>'Formato 6 a)'!C111</f>
        <v>50439.589999999967</v>
      </c>
      <c r="R103">
        <f>'Formato 6 a)'!D111</f>
        <v>433207.79</v>
      </c>
      <c r="S103">
        <f>'Formato 6 a)'!E111</f>
        <v>419917.79</v>
      </c>
      <c r="T103">
        <f>'Formato 6 a)'!F111</f>
        <v>419917.79</v>
      </c>
      <c r="U103">
        <f>'Formato 6 a)'!G111</f>
        <v>13290</v>
      </c>
    </row>
    <row r="104" spans="1:21" ht="14.25" x14ac:dyDescent="0.45">
      <c r="A104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1371503.64</v>
      </c>
      <c r="Q104">
        <f>'Formato 6 a)'!C112</f>
        <v>701566.04</v>
      </c>
      <c r="R104">
        <f>'Formato 6 a)'!D112</f>
        <v>2073069.68</v>
      </c>
      <c r="S104">
        <f>'Formato 6 a)'!E112</f>
        <v>2073029.61</v>
      </c>
      <c r="T104">
        <f>'Formato 6 a)'!F112</f>
        <v>2073029.61</v>
      </c>
      <c r="U104">
        <f>'Formato 6 a)'!G112</f>
        <v>40.069999999832362</v>
      </c>
    </row>
    <row r="105" spans="1:21" ht="14.25" x14ac:dyDescent="0.45">
      <c r="A105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38664.239999999998</v>
      </c>
      <c r="Q105">
        <f>'Formato 6 a)'!C113</f>
        <v>5729410</v>
      </c>
      <c r="R105">
        <f>'Formato 6 a)'!D113</f>
        <v>5768074.2400000002</v>
      </c>
      <c r="S105">
        <f>'Formato 6 a)'!E113</f>
        <v>3477809.6</v>
      </c>
      <c r="T105">
        <f>'Formato 6 a)'!F113</f>
        <v>3477809.6</v>
      </c>
      <c r="U105">
        <f>'Formato 6 a)'!G113</f>
        <v>2290264.6399999997</v>
      </c>
    </row>
    <row r="106" spans="1:21" x14ac:dyDescent="0.25">
      <c r="A106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32935.56</v>
      </c>
      <c r="Q106">
        <f>'Formato 6 a)'!C114</f>
        <v>0</v>
      </c>
      <c r="R106">
        <f>'Formato 6 a)'!D114</f>
        <v>32935.56</v>
      </c>
      <c r="S106">
        <f>'Formato 6 a)'!E114</f>
        <v>3871</v>
      </c>
      <c r="T106">
        <f>'Formato 6 a)'!F114</f>
        <v>3871</v>
      </c>
      <c r="U106">
        <f>'Formato 6 a)'!G114</f>
        <v>29064.559999999998</v>
      </c>
    </row>
    <row r="107" spans="1:21" x14ac:dyDescent="0.25">
      <c r="A107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5728.68</v>
      </c>
      <c r="Q108">
        <f>'Formato 6 a)'!C116</f>
        <v>0</v>
      </c>
      <c r="R108">
        <f>'Formato 6 a)'!D116</f>
        <v>5728.68</v>
      </c>
      <c r="S108">
        <f>'Formato 6 a)'!E116</f>
        <v>0</v>
      </c>
      <c r="T108">
        <f>'Formato 6 a)'!F116</f>
        <v>0</v>
      </c>
      <c r="U108">
        <f>'Formato 6 a)'!G116</f>
        <v>5728.68</v>
      </c>
    </row>
    <row r="109" spans="1:21" ht="14.25" x14ac:dyDescent="0.45">
      <c r="A109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1719170</v>
      </c>
      <c r="R109">
        <f>'Formato 6 a)'!D117</f>
        <v>1719170</v>
      </c>
      <c r="S109">
        <f>'Formato 6 a)'!E117</f>
        <v>0</v>
      </c>
      <c r="T109">
        <f>'Formato 6 a)'!F117</f>
        <v>0</v>
      </c>
      <c r="U109">
        <f>'Formato 6 a)'!G117</f>
        <v>1719170</v>
      </c>
    </row>
    <row r="110" spans="1:21" ht="14.25" x14ac:dyDescent="0.45">
      <c r="A110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1930240</v>
      </c>
      <c r="R110">
        <f>'Formato 6 a)'!D118</f>
        <v>1930240</v>
      </c>
      <c r="S110">
        <f>'Formato 6 a)'!E118</f>
        <v>1651100</v>
      </c>
      <c r="T110">
        <f>'Formato 6 a)'!F118</f>
        <v>1651100</v>
      </c>
      <c r="U110">
        <f>'Formato 6 a)'!G118</f>
        <v>279140</v>
      </c>
    </row>
    <row r="111" spans="1:21" x14ac:dyDescent="0.25">
      <c r="A111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2050265.0000000005</v>
      </c>
      <c r="R111">
        <f>'Formato 6 a)'!D119</f>
        <v>2050265</v>
      </c>
      <c r="S111">
        <f>'Formato 6 a)'!E119</f>
        <v>1793103.6</v>
      </c>
      <c r="T111">
        <f>'Formato 6 a)'!F119</f>
        <v>1793103.6</v>
      </c>
      <c r="U111">
        <f>'Formato 6 a)'!G119</f>
        <v>257161.39999999991</v>
      </c>
    </row>
    <row r="112" spans="1:21" ht="14.25" x14ac:dyDescent="0.45">
      <c r="A112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29735</v>
      </c>
      <c r="R114">
        <f>'Formato 6 a)'!D122</f>
        <v>29735</v>
      </c>
      <c r="S114">
        <f>'Formato 6 a)'!E122</f>
        <v>29735</v>
      </c>
      <c r="T114">
        <f>'Formato 6 a)'!F122</f>
        <v>29735</v>
      </c>
      <c r="U114">
        <f>'Formato 6 a)'!G122</f>
        <v>0</v>
      </c>
    </row>
    <row r="115" spans="1:21" ht="14.25" x14ac:dyDescent="0.45">
      <c r="A115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93437801</v>
      </c>
      <c r="Q150">
        <f>'Formato 6 a)'!C159</f>
        <v>13118719.59</v>
      </c>
      <c r="R150">
        <f>'Formato 6 a)'!D159</f>
        <v>106556520.58999999</v>
      </c>
      <c r="S150">
        <f>'Formato 6 a)'!E159</f>
        <v>56720196.599999994</v>
      </c>
      <c r="T150">
        <f>'Formato 6 a)'!F159</f>
        <v>56720196.599999994</v>
      </c>
      <c r="U150">
        <f>'Formato 6 a)'!G159</f>
        <v>49836323.989999987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topLeftCell="A13" zoomScale="90" zoomScaleNormal="90" workbookViewId="0">
      <selection activeCell="B20" sqref="B20:F20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42" t="s">
        <v>3291</v>
      </c>
      <c r="B1" s="142"/>
      <c r="C1" s="142"/>
      <c r="D1" s="142"/>
      <c r="E1" s="142"/>
      <c r="F1" s="142"/>
      <c r="G1" s="142"/>
    </row>
    <row r="2" spans="1:7" ht="14.25" x14ac:dyDescent="0.45">
      <c r="A2" s="126" t="str">
        <f>ENTE_PUBLICO_A</f>
        <v>ORGANISMO, Gobierno del Estado de Guanajuato (a)</v>
      </c>
      <c r="B2" s="127"/>
      <c r="C2" s="127"/>
      <c r="D2" s="127"/>
      <c r="E2" s="127"/>
      <c r="F2" s="127"/>
      <c r="G2" s="128"/>
    </row>
    <row r="3" spans="1:7" x14ac:dyDescent="0.25">
      <c r="A3" s="129" t="s">
        <v>277</v>
      </c>
      <c r="B3" s="130"/>
      <c r="C3" s="130"/>
      <c r="D3" s="130"/>
      <c r="E3" s="130"/>
      <c r="F3" s="130"/>
      <c r="G3" s="131"/>
    </row>
    <row r="4" spans="1:7" x14ac:dyDescent="0.25">
      <c r="A4" s="129" t="s">
        <v>431</v>
      </c>
      <c r="B4" s="130"/>
      <c r="C4" s="130"/>
      <c r="D4" s="130"/>
      <c r="E4" s="130"/>
      <c r="F4" s="130"/>
      <c r="G4" s="131"/>
    </row>
    <row r="5" spans="1:7" ht="14.25" x14ac:dyDescent="0.45">
      <c r="A5" s="129" t="str">
        <f>TRIMESTRE</f>
        <v>Del 1 de enero al 30 de septiembre de 2022 (b)</v>
      </c>
      <c r="B5" s="130"/>
      <c r="C5" s="130"/>
      <c r="D5" s="130"/>
      <c r="E5" s="130"/>
      <c r="F5" s="130"/>
      <c r="G5" s="131"/>
    </row>
    <row r="6" spans="1:7" ht="14.25" x14ac:dyDescent="0.45">
      <c r="A6" s="132" t="s">
        <v>118</v>
      </c>
      <c r="B6" s="133"/>
      <c r="C6" s="133"/>
      <c r="D6" s="133"/>
      <c r="E6" s="133"/>
      <c r="F6" s="133"/>
      <c r="G6" s="134"/>
    </row>
    <row r="7" spans="1:7" x14ac:dyDescent="0.25">
      <c r="A7" s="138" t="s">
        <v>0</v>
      </c>
      <c r="B7" s="140" t="s">
        <v>279</v>
      </c>
      <c r="C7" s="140"/>
      <c r="D7" s="140"/>
      <c r="E7" s="140"/>
      <c r="F7" s="140"/>
      <c r="G7" s="144" t="s">
        <v>280</v>
      </c>
    </row>
    <row r="8" spans="1:7" ht="30" x14ac:dyDescent="0.25">
      <c r="A8" s="139"/>
      <c r="B8" s="38" t="s">
        <v>281</v>
      </c>
      <c r="C8" s="37" t="s">
        <v>211</v>
      </c>
      <c r="D8" s="38" t="s">
        <v>212</v>
      </c>
      <c r="E8" s="38" t="s">
        <v>167</v>
      </c>
      <c r="F8" s="38" t="s">
        <v>185</v>
      </c>
      <c r="G8" s="143"/>
    </row>
    <row r="9" spans="1:7" ht="14.25" x14ac:dyDescent="0.45">
      <c r="A9" s="44" t="s">
        <v>440</v>
      </c>
      <c r="B9" s="28">
        <f>SUM(B10:GASTO_NE_FIN_01)</f>
        <v>0</v>
      </c>
      <c r="C9" s="28">
        <f>SUM(C10:GASTO_NE_FIN_02)</f>
        <v>0</v>
      </c>
      <c r="D9" s="28">
        <f>SUM(D10:GASTO_NE_FIN_03)</f>
        <v>0</v>
      </c>
      <c r="E9" s="28">
        <f>SUM(E10:GASTO_NE_FIN_04)</f>
        <v>0</v>
      </c>
      <c r="F9" s="28">
        <f>SUM(F10:GASTO_NE_FIN_05)</f>
        <v>0</v>
      </c>
      <c r="G9" s="28">
        <f>SUM(G10:GASTO_NE_FIN_06)</f>
        <v>0</v>
      </c>
    </row>
    <row r="10" spans="1:7" s="18" customFormat="1" ht="14.25" x14ac:dyDescent="0.45">
      <c r="A10" s="117" t="s">
        <v>432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f>D10-E10</f>
        <v>0</v>
      </c>
    </row>
    <row r="11" spans="1:7" s="18" customFormat="1" ht="14.25" x14ac:dyDescent="0.45">
      <c r="A11" s="117" t="s">
        <v>433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f t="shared" ref="G11:G17" si="0">D11-E11</f>
        <v>0</v>
      </c>
    </row>
    <row r="12" spans="1:7" s="18" customFormat="1" ht="14.25" x14ac:dyDescent="0.45">
      <c r="A12" s="117" t="s">
        <v>434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f t="shared" si="0"/>
        <v>0</v>
      </c>
    </row>
    <row r="13" spans="1:7" s="18" customFormat="1" ht="14.25" x14ac:dyDescent="0.45">
      <c r="A13" s="117" t="s">
        <v>435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f t="shared" si="0"/>
        <v>0</v>
      </c>
    </row>
    <row r="14" spans="1:7" s="18" customFormat="1" ht="14.25" x14ac:dyDescent="0.45">
      <c r="A14" s="117" t="s">
        <v>436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f t="shared" si="0"/>
        <v>0</v>
      </c>
    </row>
    <row r="15" spans="1:7" s="18" customFormat="1" ht="14.25" x14ac:dyDescent="0.45">
      <c r="A15" s="117" t="s">
        <v>437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f t="shared" si="0"/>
        <v>0</v>
      </c>
    </row>
    <row r="16" spans="1:7" s="18" customFormat="1" ht="14.25" x14ac:dyDescent="0.45">
      <c r="A16" s="117" t="s">
        <v>438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f t="shared" si="0"/>
        <v>0</v>
      </c>
    </row>
    <row r="17" spans="1:7" s="18" customFormat="1" ht="14.25" x14ac:dyDescent="0.45">
      <c r="A17" s="117" t="s">
        <v>439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f t="shared" si="0"/>
        <v>0</v>
      </c>
    </row>
    <row r="18" spans="1:7" ht="14.25" x14ac:dyDescent="0.45">
      <c r="A18" s="64" t="s">
        <v>686</v>
      </c>
      <c r="B18" s="46"/>
      <c r="C18" s="46"/>
      <c r="D18" s="46"/>
      <c r="E18" s="46"/>
      <c r="F18" s="46"/>
      <c r="G18" s="46"/>
    </row>
    <row r="19" spans="1:7" s="18" customFormat="1" ht="14.25" x14ac:dyDescent="0.45">
      <c r="A19" s="47" t="s">
        <v>441</v>
      </c>
      <c r="B19" s="51">
        <f>SUM(B20:GASTO_E_FIN_01)</f>
        <v>93437801</v>
      </c>
      <c r="C19" s="51">
        <f>SUM(C20:GASTO_E_FIN_02)</f>
        <v>13118719.59</v>
      </c>
      <c r="D19" s="51">
        <f>SUM(D20:GASTO_E_FIN_03)</f>
        <v>106556520.58999999</v>
      </c>
      <c r="E19" s="51">
        <f>SUM(E20:GASTO_E_FIN_04)</f>
        <v>56720196.599999994</v>
      </c>
      <c r="F19" s="51">
        <f>SUM(F20:GASTO_E_FIN_05)</f>
        <v>56720196.599999994</v>
      </c>
      <c r="G19" s="51">
        <f>SUM(G20:GASTO_E_FIN_06)</f>
        <v>49836323.989999995</v>
      </c>
    </row>
    <row r="20" spans="1:7" s="18" customFormat="1" x14ac:dyDescent="0.25">
      <c r="A20" s="117" t="s">
        <v>432</v>
      </c>
      <c r="B20" s="50">
        <v>93437801</v>
      </c>
      <c r="C20" s="50">
        <v>13118719.59</v>
      </c>
      <c r="D20" s="50">
        <v>106556520.58999999</v>
      </c>
      <c r="E20" s="50">
        <v>56720196.599999994</v>
      </c>
      <c r="F20" s="50">
        <v>56720196.599999994</v>
      </c>
      <c r="G20" s="50">
        <f>D20-E20</f>
        <v>49836323.989999995</v>
      </c>
    </row>
    <row r="21" spans="1:7" s="18" customFormat="1" ht="14.25" x14ac:dyDescent="0.45">
      <c r="A21" s="117" t="s">
        <v>433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f t="shared" ref="G21:G27" si="1">D21-E21</f>
        <v>0</v>
      </c>
    </row>
    <row r="22" spans="1:7" s="18" customFormat="1" ht="14.25" x14ac:dyDescent="0.45">
      <c r="A22" s="117" t="s">
        <v>434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f t="shared" si="1"/>
        <v>0</v>
      </c>
    </row>
    <row r="23" spans="1:7" s="18" customFormat="1" x14ac:dyDescent="0.25">
      <c r="A23" s="117" t="s">
        <v>435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f t="shared" si="1"/>
        <v>0</v>
      </c>
    </row>
    <row r="24" spans="1:7" s="18" customFormat="1" x14ac:dyDescent="0.25">
      <c r="A24" s="117" t="s">
        <v>436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f t="shared" si="1"/>
        <v>0</v>
      </c>
    </row>
    <row r="25" spans="1:7" s="18" customFormat="1" x14ac:dyDescent="0.25">
      <c r="A25" s="117" t="s">
        <v>437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f t="shared" si="1"/>
        <v>0</v>
      </c>
    </row>
    <row r="26" spans="1:7" s="18" customFormat="1" x14ac:dyDescent="0.25">
      <c r="A26" s="117" t="s">
        <v>438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f t="shared" si="1"/>
        <v>0</v>
      </c>
    </row>
    <row r="27" spans="1:7" s="18" customFormat="1" x14ac:dyDescent="0.25">
      <c r="A27" s="117" t="s">
        <v>439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f t="shared" si="1"/>
        <v>0</v>
      </c>
    </row>
    <row r="28" spans="1:7" x14ac:dyDescent="0.25">
      <c r="A28" s="64" t="s">
        <v>686</v>
      </c>
      <c r="B28" s="46"/>
      <c r="C28" s="46"/>
      <c r="D28" s="46"/>
      <c r="E28" s="46"/>
      <c r="F28" s="46"/>
      <c r="G28" s="46"/>
    </row>
    <row r="29" spans="1:7" x14ac:dyDescent="0.25">
      <c r="A29" s="47" t="s">
        <v>360</v>
      </c>
      <c r="B29" s="51">
        <f>GASTO_NE_T1+GASTO_E_T1</f>
        <v>93437801</v>
      </c>
      <c r="C29" s="51">
        <f>GASTO_NE_T2+GASTO_E_T2</f>
        <v>13118719.59</v>
      </c>
      <c r="D29" s="51">
        <f>GASTO_NE_T3+GASTO_E_T3</f>
        <v>106556520.58999999</v>
      </c>
      <c r="E29" s="51">
        <f>GASTO_NE_T4+GASTO_E_T4</f>
        <v>56720196.599999994</v>
      </c>
      <c r="F29" s="51">
        <f>GASTO_NE_T5+GASTO_E_T5</f>
        <v>56720196.599999994</v>
      </c>
      <c r="G29" s="51">
        <f>GASTO_NE_T6+GASTO_E_T6</f>
        <v>49836323.989999995</v>
      </c>
    </row>
    <row r="30" spans="1:7" x14ac:dyDescent="0.25">
      <c r="A30" s="49"/>
      <c r="B30" s="49"/>
      <c r="C30" s="49"/>
      <c r="D30" s="49"/>
      <c r="E30" s="49"/>
      <c r="F30" s="49"/>
      <c r="G30" s="49"/>
    </row>
    <row r="31" spans="1:7" ht="14.25" hidden="1" x14ac:dyDescent="0.45"/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75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3">
        <f>GASTO_NE_T1</f>
        <v>0</v>
      </c>
      <c r="Q2" s="13">
        <f>GASTO_NE_T2</f>
        <v>0</v>
      </c>
      <c r="R2" s="13">
        <f>GASTO_NE_T3</f>
        <v>0</v>
      </c>
      <c r="S2" s="13">
        <f>GASTO_NE_T4</f>
        <v>0</v>
      </c>
      <c r="T2" s="13">
        <f>GASTO_NE_T5</f>
        <v>0</v>
      </c>
      <c r="U2" s="13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3">
        <f>GASTO_E_T1</f>
        <v>93437801</v>
      </c>
      <c r="Q3" s="13">
        <f>GASTO_E_T2</f>
        <v>13118719.59</v>
      </c>
      <c r="R3" s="13">
        <f>GASTO_E_T3</f>
        <v>106556520.58999999</v>
      </c>
      <c r="S3" s="13">
        <f>GASTO_E_T4</f>
        <v>56720196.599999994</v>
      </c>
      <c r="T3" s="13">
        <f>GASTO_E_T5</f>
        <v>56720196.599999994</v>
      </c>
      <c r="U3" s="13">
        <f>GASTO_E_T6</f>
        <v>49836323.989999995</v>
      </c>
      <c r="V3" s="13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3">
        <f>TOTAL_E_T1</f>
        <v>93437801</v>
      </c>
      <c r="Q4" s="13">
        <f>TOTAL_E_T2</f>
        <v>13118719.59</v>
      </c>
      <c r="R4" s="13">
        <f>TOTAL_E_T3</f>
        <v>106556520.58999999</v>
      </c>
      <c r="S4" s="13">
        <f>TOTAL_E_T4</f>
        <v>56720196.599999994</v>
      </c>
      <c r="T4" s="13">
        <f>TOTAL_E_T5</f>
        <v>56720196.599999994</v>
      </c>
      <c r="U4" s="13">
        <f>TOTAL_E_T6</f>
        <v>49836323.989999995</v>
      </c>
      <c r="V4" s="13"/>
    </row>
    <row r="5" spans="1:25" ht="14.25" x14ac:dyDescent="0.45">
      <c r="P5" s="13"/>
      <c r="Q5" s="13"/>
      <c r="R5" s="13"/>
      <c r="S5" s="13"/>
      <c r="T5" s="13"/>
      <c r="U5" s="13"/>
      <c r="V5" s="13"/>
    </row>
    <row r="6" spans="1:25" ht="14.25" x14ac:dyDescent="0.45">
      <c r="P6" s="13"/>
      <c r="Q6" s="13"/>
      <c r="R6" s="13"/>
      <c r="S6" s="13"/>
      <c r="T6" s="13"/>
      <c r="U6" s="13"/>
      <c r="V6" s="13"/>
    </row>
    <row r="7" spans="1:25" ht="14.25" x14ac:dyDescent="0.45"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4.25" x14ac:dyDescent="0.45">
      <c r="P8" s="13"/>
      <c r="Q8" s="13"/>
      <c r="R8" s="13"/>
      <c r="S8" s="13"/>
      <c r="T8" s="13"/>
      <c r="U8" s="13"/>
    </row>
    <row r="9" spans="1:25" ht="14.25" x14ac:dyDescent="0.45">
      <c r="P9" s="13"/>
      <c r="Q9" s="13"/>
      <c r="R9" s="13"/>
      <c r="S9" s="13"/>
      <c r="T9" s="13"/>
      <c r="U9" s="13"/>
    </row>
    <row r="10" spans="1:25" ht="14.25" x14ac:dyDescent="0.45">
      <c r="P10" s="13"/>
      <c r="Q10" s="13"/>
      <c r="R10" s="13"/>
      <c r="S10" s="13"/>
      <c r="T10" s="13"/>
      <c r="U10" s="13"/>
    </row>
    <row r="11" spans="1:25" ht="14.25" x14ac:dyDescent="0.45">
      <c r="P11" s="13"/>
      <c r="Q11" s="13"/>
      <c r="R11" s="13"/>
      <c r="S11" s="13"/>
      <c r="T11" s="13"/>
      <c r="U11" s="13"/>
    </row>
    <row r="12" spans="1:25" ht="14.25" x14ac:dyDescent="0.45">
      <c r="P12" s="13"/>
      <c r="Q12" s="13"/>
      <c r="R12" s="13"/>
      <c r="S12" s="13"/>
      <c r="T12" s="13"/>
      <c r="U12" s="13"/>
    </row>
    <row r="13" spans="1:25" ht="14.25" x14ac:dyDescent="0.45">
      <c r="P13" s="13"/>
      <c r="Q13" s="13"/>
      <c r="R13" s="13"/>
      <c r="S13" s="13"/>
      <c r="T13" s="13"/>
      <c r="U13" s="13"/>
    </row>
    <row r="14" spans="1:25" ht="14.25" x14ac:dyDescent="0.45">
      <c r="P14" s="13"/>
      <c r="Q14" s="13"/>
      <c r="R14" s="13"/>
      <c r="S14" s="13"/>
      <c r="T14" s="13"/>
      <c r="U14" s="13"/>
    </row>
    <row r="15" spans="1:25" ht="14.25" x14ac:dyDescent="0.45">
      <c r="P15" s="13"/>
      <c r="Q15" s="13"/>
      <c r="R15" s="13"/>
      <c r="S15" s="13"/>
      <c r="T15" s="13"/>
      <c r="U15" s="13"/>
    </row>
    <row r="16" spans="1:25" ht="14.25" x14ac:dyDescent="0.45">
      <c r="P16" s="13"/>
      <c r="Q16" s="13"/>
      <c r="R16" s="13"/>
      <c r="S16" s="13"/>
      <c r="T16" s="13"/>
      <c r="U16" s="13"/>
    </row>
    <row r="17" spans="16:21" ht="14.25" x14ac:dyDescent="0.45">
      <c r="P17" s="13"/>
      <c r="Q17" s="13"/>
      <c r="R17" s="13"/>
      <c r="S17" s="13"/>
      <c r="T17" s="13"/>
      <c r="U17" s="13"/>
    </row>
    <row r="18" spans="16:21" ht="14.25" x14ac:dyDescent="0.45">
      <c r="P18" s="13"/>
      <c r="Q18" s="13"/>
      <c r="R18" s="13"/>
      <c r="S18" s="13"/>
      <c r="T18" s="13"/>
      <c r="U18" s="13"/>
    </row>
    <row r="19" spans="16:21" ht="14.25" x14ac:dyDescent="0.45">
      <c r="P19" s="13"/>
      <c r="Q19" s="13"/>
      <c r="R19" s="13"/>
      <c r="S19" s="13"/>
      <c r="T19" s="13"/>
      <c r="U19" s="13"/>
    </row>
    <row r="20" spans="16:21" ht="14.25" x14ac:dyDescent="0.45">
      <c r="P20" s="13"/>
      <c r="Q20" s="13"/>
      <c r="R20" s="13"/>
      <c r="S20" s="13"/>
      <c r="T20" s="13"/>
      <c r="U20" s="13"/>
    </row>
    <row r="21" spans="16:21" ht="14.25" x14ac:dyDescent="0.45">
      <c r="P21" s="13"/>
      <c r="Q21" s="13"/>
      <c r="R21" s="13"/>
      <c r="S21" s="13"/>
      <c r="T21" s="13"/>
      <c r="U21" s="13"/>
    </row>
    <row r="22" spans="16:21" ht="14.25" x14ac:dyDescent="0.45">
      <c r="P22" s="13"/>
      <c r="Q22" s="13"/>
      <c r="R22" s="13"/>
      <c r="S22" s="13"/>
      <c r="T22" s="13"/>
      <c r="U22" s="13"/>
    </row>
    <row r="23" spans="16:21" ht="14.25" x14ac:dyDescent="0.45">
      <c r="P23" s="13"/>
      <c r="Q23" s="13"/>
      <c r="R23" s="13"/>
      <c r="S23" s="13"/>
      <c r="T23" s="13"/>
      <c r="U23" s="13"/>
    </row>
    <row r="24" spans="16:21" x14ac:dyDescent="0.25">
      <c r="P24" s="13"/>
      <c r="Q24" s="13"/>
      <c r="R24" s="13"/>
      <c r="S24" s="13"/>
      <c r="T24" s="13"/>
      <c r="U24" s="13"/>
    </row>
    <row r="25" spans="16:21" x14ac:dyDescent="0.25">
      <c r="P25" s="13"/>
      <c r="Q25" s="13"/>
      <c r="R25" s="13"/>
      <c r="S25" s="13"/>
      <c r="T25" s="13"/>
      <c r="U25" s="13"/>
    </row>
    <row r="26" spans="16:21" x14ac:dyDescent="0.25">
      <c r="P26" s="13"/>
      <c r="Q26" s="13"/>
      <c r="R26" s="13"/>
      <c r="S26" s="13"/>
      <c r="T26" s="13"/>
      <c r="U26" s="13"/>
    </row>
    <row r="27" spans="16:21" x14ac:dyDescent="0.25">
      <c r="P27" s="13"/>
      <c r="Q27" s="13"/>
      <c r="R27" s="13"/>
      <c r="S27" s="13"/>
      <c r="T27" s="13"/>
      <c r="U27" s="13"/>
    </row>
    <row r="28" spans="16:21" x14ac:dyDescent="0.25">
      <c r="P28" s="13"/>
      <c r="Q28" s="13"/>
      <c r="R28" s="13"/>
      <c r="S28" s="13"/>
      <c r="T28" s="13"/>
      <c r="U28" s="13"/>
    </row>
    <row r="29" spans="16:21" x14ac:dyDescent="0.25">
      <c r="P29" s="13"/>
      <c r="Q29" s="13"/>
      <c r="R29" s="13"/>
      <c r="S29" s="13"/>
      <c r="T29" s="13"/>
      <c r="U29" s="13"/>
    </row>
    <row r="30" spans="16:21" x14ac:dyDescent="0.25">
      <c r="P30" s="13"/>
      <c r="Q30" s="13"/>
      <c r="R30" s="13"/>
      <c r="S30" s="13"/>
      <c r="T30" s="13"/>
      <c r="U30" s="13"/>
    </row>
    <row r="31" spans="16:21" x14ac:dyDescent="0.25">
      <c r="P31" s="13"/>
      <c r="Q31" s="13"/>
      <c r="R31" s="13"/>
      <c r="S31" s="13"/>
      <c r="T31" s="13"/>
      <c r="U31" s="13"/>
    </row>
    <row r="32" spans="16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  <row r="67" spans="16:21" x14ac:dyDescent="0.25">
      <c r="P67" s="13"/>
      <c r="Q67" s="13"/>
      <c r="R67" s="13"/>
      <c r="S67" s="13"/>
      <c r="T67" s="13"/>
      <c r="U67" s="13"/>
    </row>
    <row r="68" spans="16:21" x14ac:dyDescent="0.25">
      <c r="P68" s="13"/>
      <c r="Q68" s="13"/>
      <c r="R68" s="13"/>
      <c r="S68" s="13"/>
      <c r="T68" s="13"/>
      <c r="U68" s="13"/>
    </row>
    <row r="69" spans="16:21" x14ac:dyDescent="0.25">
      <c r="P69" s="13"/>
      <c r="Q69" s="13"/>
      <c r="R69" s="13"/>
      <c r="S69" s="13"/>
      <c r="T69" s="13"/>
      <c r="U69" s="13"/>
    </row>
    <row r="70" spans="16:21" x14ac:dyDescent="0.25">
      <c r="P70" s="13"/>
      <c r="Q70" s="13"/>
      <c r="R70" s="13"/>
      <c r="S70" s="13"/>
      <c r="T70" s="13"/>
      <c r="U70" s="13"/>
    </row>
    <row r="71" spans="16:21" x14ac:dyDescent="0.25">
      <c r="P71" s="13"/>
      <c r="Q71" s="13"/>
      <c r="R71" s="13"/>
      <c r="S71" s="13"/>
      <c r="T71" s="13"/>
      <c r="U71" s="13"/>
    </row>
    <row r="72" spans="16:21" x14ac:dyDescent="0.25">
      <c r="P72" s="13"/>
      <c r="Q72" s="13"/>
      <c r="R72" s="13"/>
      <c r="S72" s="13"/>
      <c r="T72" s="13"/>
      <c r="U72" s="13"/>
    </row>
    <row r="73" spans="16:21" x14ac:dyDescent="0.25">
      <c r="P73" s="13"/>
      <c r="Q73" s="13"/>
      <c r="R73" s="13"/>
      <c r="S73" s="13"/>
      <c r="T73" s="13"/>
      <c r="U73" s="13"/>
    </row>
    <row r="74" spans="16:21" x14ac:dyDescent="0.25">
      <c r="P74" s="13"/>
      <c r="Q74" s="13"/>
      <c r="R74" s="13"/>
      <c r="S74" s="13"/>
      <c r="T74" s="13"/>
      <c r="U74" s="13"/>
    </row>
    <row r="75" spans="16:21" x14ac:dyDescent="0.25">
      <c r="P75" s="13"/>
      <c r="Q75" s="13"/>
      <c r="R75" s="13"/>
      <c r="S75" s="13"/>
      <c r="T75" s="13"/>
      <c r="U75" s="1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zoomScale="90" zoomScaleNormal="90" workbookViewId="0">
      <selection activeCell="F46" sqref="F46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46" t="s">
        <v>3290</v>
      </c>
      <c r="B1" s="147"/>
      <c r="C1" s="147"/>
      <c r="D1" s="147"/>
      <c r="E1" s="147"/>
      <c r="F1" s="147"/>
      <c r="G1" s="147"/>
    </row>
    <row r="2" spans="1:7" ht="14.25" x14ac:dyDescent="0.45">
      <c r="A2" s="126" t="str">
        <f>ENTE_PUBLICO_A</f>
        <v>ORGANISMO, Gobierno del Estado de Guanajuato (a)</v>
      </c>
      <c r="B2" s="127"/>
      <c r="C2" s="127"/>
      <c r="D2" s="127"/>
      <c r="E2" s="127"/>
      <c r="F2" s="127"/>
      <c r="G2" s="128"/>
    </row>
    <row r="3" spans="1:7" x14ac:dyDescent="0.25">
      <c r="A3" s="129" t="s">
        <v>396</v>
      </c>
      <c r="B3" s="130"/>
      <c r="C3" s="130"/>
      <c r="D3" s="130"/>
      <c r="E3" s="130"/>
      <c r="F3" s="130"/>
      <c r="G3" s="131"/>
    </row>
    <row r="4" spans="1:7" x14ac:dyDescent="0.25">
      <c r="A4" s="129" t="s">
        <v>397</v>
      </c>
      <c r="B4" s="130"/>
      <c r="C4" s="130"/>
      <c r="D4" s="130"/>
      <c r="E4" s="130"/>
      <c r="F4" s="130"/>
      <c r="G4" s="131"/>
    </row>
    <row r="5" spans="1:7" ht="14.25" x14ac:dyDescent="0.45">
      <c r="A5" s="129" t="str">
        <f>TRIMESTRE</f>
        <v>Del 1 de enero al 30 de septiembre de 2022 (b)</v>
      </c>
      <c r="B5" s="130"/>
      <c r="C5" s="130"/>
      <c r="D5" s="130"/>
      <c r="E5" s="130"/>
      <c r="F5" s="130"/>
      <c r="G5" s="131"/>
    </row>
    <row r="6" spans="1:7" ht="14.25" x14ac:dyDescent="0.45">
      <c r="A6" s="132" t="s">
        <v>118</v>
      </c>
      <c r="B6" s="133"/>
      <c r="C6" s="133"/>
      <c r="D6" s="133"/>
      <c r="E6" s="133"/>
      <c r="F6" s="133"/>
      <c r="G6" s="134"/>
    </row>
    <row r="7" spans="1:7" x14ac:dyDescent="0.25">
      <c r="A7" s="130" t="s">
        <v>0</v>
      </c>
      <c r="B7" s="132" t="s">
        <v>279</v>
      </c>
      <c r="C7" s="133"/>
      <c r="D7" s="133"/>
      <c r="E7" s="133"/>
      <c r="F7" s="134"/>
      <c r="G7" s="144" t="s">
        <v>3287</v>
      </c>
    </row>
    <row r="8" spans="1:7" ht="30.75" customHeight="1" x14ac:dyDescent="0.25">
      <c r="A8" s="130"/>
      <c r="B8" s="38" t="s">
        <v>281</v>
      </c>
      <c r="C8" s="37" t="s">
        <v>362</v>
      </c>
      <c r="D8" s="38" t="s">
        <v>283</v>
      </c>
      <c r="E8" s="38" t="s">
        <v>167</v>
      </c>
      <c r="F8" s="39" t="s">
        <v>185</v>
      </c>
      <c r="G8" s="143"/>
    </row>
    <row r="9" spans="1:7" ht="14.25" x14ac:dyDescent="0.45">
      <c r="A9" s="44" t="s">
        <v>363</v>
      </c>
      <c r="B9" s="59">
        <f>SUM(B10,B19,B27,B37)</f>
        <v>0</v>
      </c>
      <c r="C9" s="59">
        <f t="shared" ref="C9:G9" si="0">SUM(C10,C19,C27,C37)</f>
        <v>0</v>
      </c>
      <c r="D9" s="59">
        <f t="shared" si="0"/>
        <v>0</v>
      </c>
      <c r="E9" s="59">
        <f t="shared" si="0"/>
        <v>0</v>
      </c>
      <c r="F9" s="59">
        <f t="shared" si="0"/>
        <v>0</v>
      </c>
      <c r="G9" s="59">
        <f t="shared" si="0"/>
        <v>0</v>
      </c>
    </row>
    <row r="10" spans="1:7" ht="14.25" x14ac:dyDescent="0.45">
      <c r="A10" s="45" t="s">
        <v>364</v>
      </c>
      <c r="B10" s="60">
        <f>SUM(B11:B18)</f>
        <v>0</v>
      </c>
      <c r="C10" s="60">
        <f t="shared" ref="C10:F10" si="1">SUM(C11:C18)</f>
        <v>0</v>
      </c>
      <c r="D10" s="60">
        <f t="shared" si="1"/>
        <v>0</v>
      </c>
      <c r="E10" s="60">
        <f t="shared" si="1"/>
        <v>0</v>
      </c>
      <c r="F10" s="60">
        <f t="shared" si="1"/>
        <v>0</v>
      </c>
      <c r="G10" s="60">
        <f>SUM(G11:G18)</f>
        <v>0</v>
      </c>
    </row>
    <row r="11" spans="1:7" x14ac:dyDescent="0.25">
      <c r="A11" s="53" t="s">
        <v>365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>D11-E11</f>
        <v>0</v>
      </c>
    </row>
    <row r="12" spans="1:7" ht="14.25" x14ac:dyDescent="0.45">
      <c r="A12" s="53" t="s">
        <v>366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ref="G12:G18" si="2">D12-E12</f>
        <v>0</v>
      </c>
    </row>
    <row r="13" spans="1:7" x14ac:dyDescent="0.25">
      <c r="A13" s="53" t="s">
        <v>367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2"/>
        <v>0</v>
      </c>
    </row>
    <row r="14" spans="1:7" ht="14.25" x14ac:dyDescent="0.45">
      <c r="A14" s="53" t="s">
        <v>368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2"/>
        <v>0</v>
      </c>
    </row>
    <row r="15" spans="1:7" ht="14.25" x14ac:dyDescent="0.45">
      <c r="A15" s="53" t="s">
        <v>369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2"/>
        <v>0</v>
      </c>
    </row>
    <row r="16" spans="1:7" ht="14.25" x14ac:dyDescent="0.45">
      <c r="A16" s="53" t="s">
        <v>370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f t="shared" si="2"/>
        <v>0</v>
      </c>
    </row>
    <row r="17" spans="1:7" x14ac:dyDescent="0.25">
      <c r="A17" s="53" t="s">
        <v>371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 t="shared" si="2"/>
        <v>0</v>
      </c>
    </row>
    <row r="18" spans="1:7" ht="14.25" x14ac:dyDescent="0.45">
      <c r="A18" s="53" t="s">
        <v>372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si="2"/>
        <v>0</v>
      </c>
    </row>
    <row r="19" spans="1:7" ht="14.25" x14ac:dyDescent="0.45">
      <c r="A19" s="45" t="s">
        <v>373</v>
      </c>
      <c r="B19" s="60">
        <f>SUM(B20:B26)</f>
        <v>0</v>
      </c>
      <c r="C19" s="60">
        <f t="shared" ref="C19:F19" si="3">SUM(C20:C26)</f>
        <v>0</v>
      </c>
      <c r="D19" s="60">
        <f t="shared" si="3"/>
        <v>0</v>
      </c>
      <c r="E19" s="60">
        <f t="shared" si="3"/>
        <v>0</v>
      </c>
      <c r="F19" s="60">
        <f t="shared" si="3"/>
        <v>0</v>
      </c>
      <c r="G19" s="60">
        <f>SUM(G20:G26)</f>
        <v>0</v>
      </c>
    </row>
    <row r="20" spans="1:7" x14ac:dyDescent="0.25">
      <c r="A20" s="53" t="s">
        <v>374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ht="14.25" x14ac:dyDescent="0.45">
      <c r="A21" s="53" t="s">
        <v>375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6" si="4">D21-E21</f>
        <v>0</v>
      </c>
    </row>
    <row r="22" spans="1:7" ht="14.25" x14ac:dyDescent="0.45">
      <c r="A22" s="53" t="s">
        <v>376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4"/>
        <v>0</v>
      </c>
    </row>
    <row r="23" spans="1:7" x14ac:dyDescent="0.25">
      <c r="A23" s="53" t="s">
        <v>377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4"/>
        <v>0</v>
      </c>
    </row>
    <row r="24" spans="1:7" x14ac:dyDescent="0.25">
      <c r="A24" s="53" t="s">
        <v>378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4"/>
        <v>0</v>
      </c>
    </row>
    <row r="25" spans="1:7" x14ac:dyDescent="0.25">
      <c r="A25" s="53" t="s">
        <v>379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4"/>
        <v>0</v>
      </c>
    </row>
    <row r="26" spans="1:7" x14ac:dyDescent="0.25">
      <c r="A26" s="53" t="s">
        <v>380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4"/>
        <v>0</v>
      </c>
    </row>
    <row r="27" spans="1:7" x14ac:dyDescent="0.25">
      <c r="A27" s="45" t="s">
        <v>381</v>
      </c>
      <c r="B27" s="60">
        <f>SUM(B28:B36)</f>
        <v>0</v>
      </c>
      <c r="C27" s="60">
        <f t="shared" ref="C27:F27" si="5">SUM(C28:C36)</f>
        <v>0</v>
      </c>
      <c r="D27" s="60">
        <f t="shared" si="5"/>
        <v>0</v>
      </c>
      <c r="E27" s="60">
        <f t="shared" si="5"/>
        <v>0</v>
      </c>
      <c r="F27" s="60">
        <f t="shared" si="5"/>
        <v>0</v>
      </c>
      <c r="G27" s="60">
        <f>SUM(G28:G36)</f>
        <v>0</v>
      </c>
    </row>
    <row r="28" spans="1:7" x14ac:dyDescent="0.25">
      <c r="A28" s="58" t="s">
        <v>382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f>D28-E28</f>
        <v>0</v>
      </c>
    </row>
    <row r="29" spans="1:7" x14ac:dyDescent="0.25">
      <c r="A29" s="53" t="s">
        <v>383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 t="shared" ref="G29:G36" si="6">D29-E29</f>
        <v>0</v>
      </c>
    </row>
    <row r="30" spans="1:7" x14ac:dyDescent="0.25">
      <c r="A30" s="53" t="s">
        <v>384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 t="shared" si="6"/>
        <v>0</v>
      </c>
    </row>
    <row r="31" spans="1:7" x14ac:dyDescent="0.25">
      <c r="A31" s="53" t="s">
        <v>385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si="6"/>
        <v>0</v>
      </c>
    </row>
    <row r="32" spans="1:7" x14ac:dyDescent="0.25">
      <c r="A32" s="53" t="s">
        <v>386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6"/>
        <v>0</v>
      </c>
    </row>
    <row r="33" spans="1:7" x14ac:dyDescent="0.25">
      <c r="A33" s="53" t="s">
        <v>387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6"/>
        <v>0</v>
      </c>
    </row>
    <row r="34" spans="1:7" x14ac:dyDescent="0.25">
      <c r="A34" s="53" t="s">
        <v>388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6"/>
        <v>0</v>
      </c>
    </row>
    <row r="35" spans="1:7" x14ac:dyDescent="0.25">
      <c r="A35" s="53" t="s">
        <v>389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 t="shared" si="6"/>
        <v>0</v>
      </c>
    </row>
    <row r="36" spans="1:7" x14ac:dyDescent="0.25">
      <c r="A36" s="53" t="s">
        <v>390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 t="shared" si="6"/>
        <v>0</v>
      </c>
    </row>
    <row r="37" spans="1:7" ht="30" x14ac:dyDescent="0.25">
      <c r="A37" s="54" t="s">
        <v>398</v>
      </c>
      <c r="B37" s="60">
        <f>SUM(B38:B41)</f>
        <v>0</v>
      </c>
      <c r="C37" s="60">
        <f t="shared" ref="C37:F37" si="7">SUM(C38:C41)</f>
        <v>0</v>
      </c>
      <c r="D37" s="60">
        <f t="shared" si="7"/>
        <v>0</v>
      </c>
      <c r="E37" s="60">
        <f t="shared" si="7"/>
        <v>0</v>
      </c>
      <c r="F37" s="60">
        <f t="shared" si="7"/>
        <v>0</v>
      </c>
      <c r="G37" s="60">
        <f>SUM(G38:G41)</f>
        <v>0</v>
      </c>
    </row>
    <row r="38" spans="1:7" x14ac:dyDescent="0.25">
      <c r="A38" s="58" t="s">
        <v>391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D38-E38</f>
        <v>0</v>
      </c>
    </row>
    <row r="39" spans="1:7" ht="30" x14ac:dyDescent="0.25">
      <c r="A39" s="58" t="s">
        <v>392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 t="shared" ref="G39:G41" si="8">D39-E39</f>
        <v>0</v>
      </c>
    </row>
    <row r="40" spans="1:7" x14ac:dyDescent="0.25">
      <c r="A40" s="58" t="s">
        <v>393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  <c r="G40" s="60">
        <f t="shared" si="8"/>
        <v>0</v>
      </c>
    </row>
    <row r="41" spans="1:7" x14ac:dyDescent="0.25">
      <c r="A41" s="58" t="s">
        <v>394</v>
      </c>
      <c r="B41" s="60">
        <v>0</v>
      </c>
      <c r="C41" s="60">
        <v>0</v>
      </c>
      <c r="D41" s="60">
        <v>0</v>
      </c>
      <c r="E41" s="60">
        <v>0</v>
      </c>
      <c r="F41" s="60">
        <v>0</v>
      </c>
      <c r="G41" s="60">
        <f t="shared" si="8"/>
        <v>0</v>
      </c>
    </row>
    <row r="42" spans="1:7" x14ac:dyDescent="0.25">
      <c r="A42" s="58"/>
      <c r="B42" s="60"/>
      <c r="C42" s="60"/>
      <c r="D42" s="60"/>
      <c r="E42" s="60"/>
      <c r="F42" s="60"/>
      <c r="G42" s="60"/>
    </row>
    <row r="43" spans="1:7" x14ac:dyDescent="0.25">
      <c r="A43" s="47" t="s">
        <v>395</v>
      </c>
      <c r="B43" s="61">
        <f>SUM(B44,B53,B61,B71)</f>
        <v>93437801</v>
      </c>
      <c r="C43" s="61">
        <f t="shared" ref="C43:G43" si="9">SUM(C44,C53,C61,C71)</f>
        <v>13118719.59</v>
      </c>
      <c r="D43" s="61">
        <f t="shared" si="9"/>
        <v>106556520.58999999</v>
      </c>
      <c r="E43" s="61">
        <f t="shared" si="9"/>
        <v>56720196.599999994</v>
      </c>
      <c r="F43" s="61">
        <f t="shared" si="9"/>
        <v>56720196.599999994</v>
      </c>
      <c r="G43" s="61">
        <f t="shared" si="9"/>
        <v>49836323.989999995</v>
      </c>
    </row>
    <row r="44" spans="1:7" x14ac:dyDescent="0.25">
      <c r="A44" s="45" t="s">
        <v>430</v>
      </c>
      <c r="B44" s="60">
        <f>SUM(B45:B52)</f>
        <v>93437801</v>
      </c>
      <c r="C44" s="60">
        <f t="shared" ref="C44:F44" si="10">SUM(C45:C52)</f>
        <v>13118719.59</v>
      </c>
      <c r="D44" s="60">
        <f t="shared" si="10"/>
        <v>106556520.58999999</v>
      </c>
      <c r="E44" s="60">
        <f t="shared" si="10"/>
        <v>56720196.599999994</v>
      </c>
      <c r="F44" s="60">
        <f t="shared" si="10"/>
        <v>56720196.599999994</v>
      </c>
      <c r="G44" s="60">
        <f t="shared" ref="G44" si="11">SUM(G45:G52)</f>
        <v>49836323.989999995</v>
      </c>
    </row>
    <row r="45" spans="1:7" x14ac:dyDescent="0.25">
      <c r="A45" s="58" t="s">
        <v>365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f>D45-E45</f>
        <v>0</v>
      </c>
    </row>
    <row r="46" spans="1:7" x14ac:dyDescent="0.25">
      <c r="A46" s="58" t="s">
        <v>366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 t="shared" ref="G46:G52" si="12">D46-E46</f>
        <v>0</v>
      </c>
    </row>
    <row r="47" spans="1:7" x14ac:dyDescent="0.25">
      <c r="A47" s="58" t="s">
        <v>367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si="12"/>
        <v>0</v>
      </c>
    </row>
    <row r="48" spans="1:7" x14ac:dyDescent="0.25">
      <c r="A48" s="58" t="s">
        <v>368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12"/>
        <v>0</v>
      </c>
    </row>
    <row r="49" spans="1:7" x14ac:dyDescent="0.25">
      <c r="A49" s="58" t="s">
        <v>369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12"/>
        <v>0</v>
      </c>
    </row>
    <row r="50" spans="1:7" x14ac:dyDescent="0.25">
      <c r="A50" s="58" t="s">
        <v>370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12"/>
        <v>0</v>
      </c>
    </row>
    <row r="51" spans="1:7" x14ac:dyDescent="0.25">
      <c r="A51" s="58" t="s">
        <v>371</v>
      </c>
      <c r="B51" s="60">
        <v>93437801</v>
      </c>
      <c r="C51" s="60">
        <v>13118719.59</v>
      </c>
      <c r="D51" s="60">
        <v>106556520.58999999</v>
      </c>
      <c r="E51" s="60">
        <v>56720196.599999994</v>
      </c>
      <c r="F51" s="60">
        <v>56720196.599999994</v>
      </c>
      <c r="G51" s="60">
        <v>49836323.989999995</v>
      </c>
    </row>
    <row r="52" spans="1:7" x14ac:dyDescent="0.25">
      <c r="A52" s="58" t="s">
        <v>372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12"/>
        <v>0</v>
      </c>
    </row>
    <row r="53" spans="1:7" x14ac:dyDescent="0.25">
      <c r="A53" s="45" t="s">
        <v>373</v>
      </c>
      <c r="B53" s="60">
        <f>SUM(B54:B60)</f>
        <v>0</v>
      </c>
      <c r="C53" s="60">
        <f t="shared" ref="C53:G53" si="13">SUM(C54:C60)</f>
        <v>0</v>
      </c>
      <c r="D53" s="60">
        <f t="shared" si="13"/>
        <v>0</v>
      </c>
      <c r="E53" s="60">
        <f t="shared" si="13"/>
        <v>0</v>
      </c>
      <c r="F53" s="60">
        <f t="shared" si="13"/>
        <v>0</v>
      </c>
      <c r="G53" s="60">
        <f t="shared" si="13"/>
        <v>0</v>
      </c>
    </row>
    <row r="54" spans="1:7" x14ac:dyDescent="0.25">
      <c r="A54" s="58" t="s">
        <v>374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  <c r="G54" s="60">
        <f>D54-E54</f>
        <v>0</v>
      </c>
    </row>
    <row r="55" spans="1:7" x14ac:dyDescent="0.25">
      <c r="A55" s="58" t="s">
        <v>375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 t="shared" ref="G55:G60" si="14">D55-E55</f>
        <v>0</v>
      </c>
    </row>
    <row r="56" spans="1:7" x14ac:dyDescent="0.25">
      <c r="A56" s="58" t="s">
        <v>376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si="14"/>
        <v>0</v>
      </c>
    </row>
    <row r="57" spans="1:7" x14ac:dyDescent="0.25">
      <c r="A57" s="40" t="s">
        <v>377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4"/>
        <v>0</v>
      </c>
    </row>
    <row r="58" spans="1:7" x14ac:dyDescent="0.25">
      <c r="A58" s="58" t="s">
        <v>378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4"/>
        <v>0</v>
      </c>
    </row>
    <row r="59" spans="1:7" x14ac:dyDescent="0.25">
      <c r="A59" s="58" t="s">
        <v>379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f t="shared" si="14"/>
        <v>0</v>
      </c>
    </row>
    <row r="60" spans="1:7" x14ac:dyDescent="0.25">
      <c r="A60" s="58" t="s">
        <v>380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 t="shared" si="14"/>
        <v>0</v>
      </c>
    </row>
    <row r="61" spans="1:7" x14ac:dyDescent="0.25">
      <c r="A61" s="45" t="s">
        <v>381</v>
      </c>
      <c r="B61" s="60">
        <f>SUM(B62:B70)</f>
        <v>0</v>
      </c>
      <c r="C61" s="60">
        <f t="shared" ref="C61:G61" si="15">SUM(C62:C70)</f>
        <v>0</v>
      </c>
      <c r="D61" s="60">
        <f t="shared" si="15"/>
        <v>0</v>
      </c>
      <c r="E61" s="60">
        <f t="shared" si="15"/>
        <v>0</v>
      </c>
      <c r="F61" s="60">
        <f t="shared" si="15"/>
        <v>0</v>
      </c>
      <c r="G61" s="60">
        <f t="shared" si="15"/>
        <v>0</v>
      </c>
    </row>
    <row r="62" spans="1:7" x14ac:dyDescent="0.25">
      <c r="A62" s="58" t="s">
        <v>382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D62-E62</f>
        <v>0</v>
      </c>
    </row>
    <row r="63" spans="1:7" x14ac:dyDescent="0.25">
      <c r="A63" s="58" t="s">
        <v>383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 t="shared" ref="G63:G70" si="16">D63-E63</f>
        <v>0</v>
      </c>
    </row>
    <row r="64" spans="1:7" x14ac:dyDescent="0.25">
      <c r="A64" s="58" t="s">
        <v>384</v>
      </c>
      <c r="B64" s="60">
        <v>0</v>
      </c>
      <c r="C64" s="60">
        <v>0</v>
      </c>
      <c r="D64" s="60">
        <v>0</v>
      </c>
      <c r="E64" s="60">
        <v>0</v>
      </c>
      <c r="F64" s="60">
        <v>0</v>
      </c>
      <c r="G64" s="60">
        <f t="shared" si="16"/>
        <v>0</v>
      </c>
    </row>
    <row r="65" spans="1:7" x14ac:dyDescent="0.25">
      <c r="A65" s="58" t="s">
        <v>385</v>
      </c>
      <c r="B65" s="60">
        <v>0</v>
      </c>
      <c r="C65" s="60">
        <v>0</v>
      </c>
      <c r="D65" s="60">
        <v>0</v>
      </c>
      <c r="E65" s="60">
        <v>0</v>
      </c>
      <c r="F65" s="60">
        <v>0</v>
      </c>
      <c r="G65" s="60">
        <f t="shared" si="16"/>
        <v>0</v>
      </c>
    </row>
    <row r="66" spans="1:7" x14ac:dyDescent="0.25">
      <c r="A66" s="58" t="s">
        <v>386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f t="shared" si="16"/>
        <v>0</v>
      </c>
    </row>
    <row r="67" spans="1:7" x14ac:dyDescent="0.25">
      <c r="A67" s="58" t="s">
        <v>387</v>
      </c>
      <c r="B67" s="60">
        <v>0</v>
      </c>
      <c r="C67" s="60">
        <v>0</v>
      </c>
      <c r="D67" s="60">
        <v>0</v>
      </c>
      <c r="E67" s="60">
        <v>0</v>
      </c>
      <c r="F67" s="60">
        <v>0</v>
      </c>
      <c r="G67" s="60">
        <f t="shared" si="16"/>
        <v>0</v>
      </c>
    </row>
    <row r="68" spans="1:7" x14ac:dyDescent="0.25">
      <c r="A68" s="58" t="s">
        <v>388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 t="shared" si="16"/>
        <v>0</v>
      </c>
    </row>
    <row r="69" spans="1:7" x14ac:dyDescent="0.25">
      <c r="A69" s="58" t="s">
        <v>389</v>
      </c>
      <c r="B69" s="60">
        <v>0</v>
      </c>
      <c r="C69" s="60">
        <v>0</v>
      </c>
      <c r="D69" s="60">
        <v>0</v>
      </c>
      <c r="E69" s="60">
        <v>0</v>
      </c>
      <c r="F69" s="60">
        <v>0</v>
      </c>
      <c r="G69" s="60">
        <f t="shared" si="16"/>
        <v>0</v>
      </c>
    </row>
    <row r="70" spans="1:7" x14ac:dyDescent="0.25">
      <c r="A70" s="58" t="s">
        <v>390</v>
      </c>
      <c r="B70" s="60">
        <v>0</v>
      </c>
      <c r="C70" s="60">
        <v>0</v>
      </c>
      <c r="D70" s="60">
        <v>0</v>
      </c>
      <c r="E70" s="60">
        <v>0</v>
      </c>
      <c r="F70" s="60">
        <v>0</v>
      </c>
      <c r="G70" s="60">
        <f t="shared" si="16"/>
        <v>0</v>
      </c>
    </row>
    <row r="71" spans="1:7" x14ac:dyDescent="0.25">
      <c r="A71" s="54" t="s">
        <v>3300</v>
      </c>
      <c r="B71" s="62">
        <f>SUM(B72:B75)</f>
        <v>0</v>
      </c>
      <c r="C71" s="62">
        <f t="shared" ref="C71:F71" si="17">SUM(C72:C75)</f>
        <v>0</v>
      </c>
      <c r="D71" s="62">
        <f t="shared" si="17"/>
        <v>0</v>
      </c>
      <c r="E71" s="62">
        <f t="shared" si="17"/>
        <v>0</v>
      </c>
      <c r="F71" s="62">
        <f t="shared" si="17"/>
        <v>0</v>
      </c>
      <c r="G71" s="62">
        <f>SUM(G72:G75)</f>
        <v>0</v>
      </c>
    </row>
    <row r="72" spans="1:7" x14ac:dyDescent="0.25">
      <c r="A72" s="58" t="s">
        <v>391</v>
      </c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f>D72-E72</f>
        <v>0</v>
      </c>
    </row>
    <row r="73" spans="1:7" ht="30" x14ac:dyDescent="0.25">
      <c r="A73" s="58" t="s">
        <v>392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 t="shared" ref="G73:G75" si="18">D73-E73</f>
        <v>0</v>
      </c>
    </row>
    <row r="74" spans="1:7" x14ac:dyDescent="0.25">
      <c r="A74" s="58" t="s">
        <v>393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 t="shared" si="18"/>
        <v>0</v>
      </c>
    </row>
    <row r="75" spans="1:7" x14ac:dyDescent="0.25">
      <c r="A75" s="58" t="s">
        <v>394</v>
      </c>
      <c r="B75" s="60">
        <v>0</v>
      </c>
      <c r="C75" s="60">
        <v>0</v>
      </c>
      <c r="D75" s="60">
        <v>0</v>
      </c>
      <c r="E75" s="60">
        <v>0</v>
      </c>
      <c r="F75" s="60">
        <v>0</v>
      </c>
      <c r="G75" s="60">
        <f t="shared" si="18"/>
        <v>0</v>
      </c>
    </row>
    <row r="76" spans="1:7" x14ac:dyDescent="0.25">
      <c r="A76" s="46"/>
      <c r="B76" s="63"/>
      <c r="C76" s="63"/>
      <c r="D76" s="63"/>
      <c r="E76" s="63"/>
      <c r="F76" s="63"/>
      <c r="G76" s="63"/>
    </row>
    <row r="77" spans="1:7" x14ac:dyDescent="0.25">
      <c r="A77" s="47" t="s">
        <v>360</v>
      </c>
      <c r="B77" s="61">
        <f>B43+B9</f>
        <v>93437801</v>
      </c>
      <c r="C77" s="61">
        <f t="shared" ref="C77:F77" si="19">C43+C9</f>
        <v>13118719.59</v>
      </c>
      <c r="D77" s="61">
        <f t="shared" si="19"/>
        <v>106556520.58999999</v>
      </c>
      <c r="E77" s="61">
        <f t="shared" si="19"/>
        <v>56720196.599999994</v>
      </c>
      <c r="F77" s="61">
        <f t="shared" si="19"/>
        <v>56720196.599999994</v>
      </c>
      <c r="G77" s="61">
        <f>G43+G9</f>
        <v>49836323.989999995</v>
      </c>
    </row>
    <row r="78" spans="1:7" x14ac:dyDescent="0.25">
      <c r="A78" s="49"/>
      <c r="B78" s="41"/>
      <c r="C78" s="41"/>
      <c r="D78" s="41"/>
      <c r="E78" s="41"/>
      <c r="F78" s="41"/>
      <c r="G78" s="41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3">
        <f>'Formato 6 c)'!B9</f>
        <v>0</v>
      </c>
      <c r="Q2" s="13">
        <f>'Formato 6 c)'!C9</f>
        <v>0</v>
      </c>
      <c r="R2" s="13">
        <f>'Formato 6 c)'!D9</f>
        <v>0</v>
      </c>
      <c r="S2" s="13">
        <f>'Formato 6 c)'!E9</f>
        <v>0</v>
      </c>
      <c r="T2" s="13">
        <f>'Formato 6 c)'!F9</f>
        <v>0</v>
      </c>
      <c r="U2" s="13">
        <f>'Formato 6 c)'!G9</f>
        <v>0</v>
      </c>
    </row>
    <row r="3" spans="1:25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3">
        <f>'Formato 6 c)'!B10</f>
        <v>0</v>
      </c>
      <c r="Q3" s="13">
        <f>'Formato 6 c)'!C10</f>
        <v>0</v>
      </c>
      <c r="R3" s="13">
        <f>'Formato 6 c)'!D10</f>
        <v>0</v>
      </c>
      <c r="S3" s="13">
        <f>'Formato 6 c)'!E10</f>
        <v>0</v>
      </c>
      <c r="T3" s="13">
        <f>'Formato 6 c)'!F10</f>
        <v>0</v>
      </c>
      <c r="U3" s="13">
        <f>'Formato 6 c)'!G10</f>
        <v>0</v>
      </c>
      <c r="V3" s="13"/>
    </row>
    <row r="4" spans="1:25" x14ac:dyDescent="0.25">
      <c r="A4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3">
        <f>'Formato 6 c)'!B11</f>
        <v>0</v>
      </c>
      <c r="Q4" s="13">
        <f>'Formato 6 c)'!C11</f>
        <v>0</v>
      </c>
      <c r="R4" s="13">
        <f>'Formato 6 c)'!D11</f>
        <v>0</v>
      </c>
      <c r="S4" s="13">
        <f>'Formato 6 c)'!E11</f>
        <v>0</v>
      </c>
      <c r="T4" s="13">
        <f>'Formato 6 c)'!F11</f>
        <v>0</v>
      </c>
      <c r="U4" s="13">
        <f>'Formato 6 c)'!G11</f>
        <v>0</v>
      </c>
      <c r="V4" s="13"/>
    </row>
    <row r="5" spans="1:25" ht="14.25" x14ac:dyDescent="0.45">
      <c r="A5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3">
        <f>'Formato 6 c)'!B12</f>
        <v>0</v>
      </c>
      <c r="Q5" s="13">
        <f>'Formato 6 c)'!C12</f>
        <v>0</v>
      </c>
      <c r="R5" s="13">
        <f>'Formato 6 c)'!D12</f>
        <v>0</v>
      </c>
      <c r="S5" s="13">
        <f>'Formato 6 c)'!E12</f>
        <v>0</v>
      </c>
      <c r="T5" s="13">
        <f>'Formato 6 c)'!F12</f>
        <v>0</v>
      </c>
      <c r="U5" s="13">
        <f>'Formato 6 c)'!G12</f>
        <v>0</v>
      </c>
      <c r="V5" s="13"/>
    </row>
    <row r="6" spans="1:25" x14ac:dyDescent="0.25">
      <c r="A6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3">
        <f>'Formato 6 c)'!B13</f>
        <v>0</v>
      </c>
      <c r="Q6" s="13">
        <f>'Formato 6 c)'!C13</f>
        <v>0</v>
      </c>
      <c r="R6" s="13">
        <f>'Formato 6 c)'!D13</f>
        <v>0</v>
      </c>
      <c r="S6" s="13">
        <f>'Formato 6 c)'!E13</f>
        <v>0</v>
      </c>
      <c r="T6" s="13">
        <f>'Formato 6 c)'!F13</f>
        <v>0</v>
      </c>
      <c r="U6" s="13">
        <f>'Formato 6 c)'!G13</f>
        <v>0</v>
      </c>
      <c r="V6" s="13"/>
    </row>
    <row r="7" spans="1:25" ht="14.25" x14ac:dyDescent="0.45">
      <c r="A7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3">
        <f>'Formato 6 c)'!B14</f>
        <v>0</v>
      </c>
      <c r="Q7" s="13">
        <f>'Formato 6 c)'!C14</f>
        <v>0</v>
      </c>
      <c r="R7" s="13">
        <f>'Formato 6 c)'!D14</f>
        <v>0</v>
      </c>
      <c r="S7" s="13">
        <f>'Formato 6 c)'!E14</f>
        <v>0</v>
      </c>
      <c r="T7" s="13">
        <f>'Formato 6 c)'!F14</f>
        <v>0</v>
      </c>
      <c r="U7" s="13">
        <f>'Formato 6 c)'!G14</f>
        <v>0</v>
      </c>
      <c r="V7" s="13"/>
      <c r="W7" s="13"/>
      <c r="X7" s="13"/>
      <c r="Y7" s="13"/>
    </row>
    <row r="8" spans="1:25" ht="14.25" x14ac:dyDescent="0.45">
      <c r="A8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3">
        <f>'Formato 6 c)'!B15</f>
        <v>0</v>
      </c>
      <c r="Q8" s="13">
        <f>'Formato 6 c)'!C15</f>
        <v>0</v>
      </c>
      <c r="R8" s="13">
        <f>'Formato 6 c)'!D15</f>
        <v>0</v>
      </c>
      <c r="S8" s="13">
        <f>'Formato 6 c)'!E15</f>
        <v>0</v>
      </c>
      <c r="T8" s="13">
        <f>'Formato 6 c)'!F15</f>
        <v>0</v>
      </c>
      <c r="U8" s="13">
        <f>'Formato 6 c)'!G15</f>
        <v>0</v>
      </c>
    </row>
    <row r="9" spans="1:25" ht="14.25" x14ac:dyDescent="0.45">
      <c r="A9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3">
        <f>'Formato 6 c)'!B16</f>
        <v>0</v>
      </c>
      <c r="Q9" s="13">
        <f>'Formato 6 c)'!C16</f>
        <v>0</v>
      </c>
      <c r="R9" s="13">
        <f>'Formato 6 c)'!D16</f>
        <v>0</v>
      </c>
      <c r="S9" s="13">
        <f>'Formato 6 c)'!E16</f>
        <v>0</v>
      </c>
      <c r="T9" s="13">
        <f>'Formato 6 c)'!F16</f>
        <v>0</v>
      </c>
      <c r="U9" s="13">
        <f>'Formato 6 c)'!G16</f>
        <v>0</v>
      </c>
    </row>
    <row r="10" spans="1:25" x14ac:dyDescent="0.25">
      <c r="A10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3">
        <f>'Formato 6 c)'!B17</f>
        <v>0</v>
      </c>
      <c r="Q10" s="13">
        <f>'Formato 6 c)'!C17</f>
        <v>0</v>
      </c>
      <c r="R10" s="13">
        <f>'Formato 6 c)'!D17</f>
        <v>0</v>
      </c>
      <c r="S10" s="13">
        <f>'Formato 6 c)'!E17</f>
        <v>0</v>
      </c>
      <c r="T10" s="13">
        <f>'Formato 6 c)'!F17</f>
        <v>0</v>
      </c>
      <c r="U10" s="13">
        <f>'Formato 6 c)'!G17</f>
        <v>0</v>
      </c>
    </row>
    <row r="11" spans="1:25" ht="14.25" x14ac:dyDescent="0.45">
      <c r="A11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3">
        <f>'Formato 6 c)'!B18</f>
        <v>0</v>
      </c>
      <c r="Q11" s="13">
        <f>'Formato 6 c)'!C18</f>
        <v>0</v>
      </c>
      <c r="R11" s="13">
        <f>'Formato 6 c)'!D18</f>
        <v>0</v>
      </c>
      <c r="S11" s="13">
        <f>'Formato 6 c)'!E18</f>
        <v>0</v>
      </c>
      <c r="T11" s="13">
        <f>'Formato 6 c)'!F18</f>
        <v>0</v>
      </c>
      <c r="U11" s="13">
        <f>'Formato 6 c)'!G18</f>
        <v>0</v>
      </c>
    </row>
    <row r="12" spans="1:25" ht="14.25" x14ac:dyDescent="0.45">
      <c r="A12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P12" s="13">
        <f>'Formato 6 c)'!B19</f>
        <v>0</v>
      </c>
      <c r="Q12" s="13">
        <f>'Formato 6 c)'!C19</f>
        <v>0</v>
      </c>
      <c r="R12" s="13">
        <f>'Formato 6 c)'!D19</f>
        <v>0</v>
      </c>
      <c r="S12" s="13">
        <f>'Formato 6 c)'!E19</f>
        <v>0</v>
      </c>
      <c r="T12" s="13">
        <f>'Formato 6 c)'!F19</f>
        <v>0</v>
      </c>
      <c r="U12" s="13">
        <f>'Formato 6 c)'!G19</f>
        <v>0</v>
      </c>
    </row>
    <row r="13" spans="1:25" x14ac:dyDescent="0.25">
      <c r="A1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3">
        <f>'Formato 6 c)'!B20</f>
        <v>0</v>
      </c>
      <c r="Q13" s="13">
        <f>'Formato 6 c)'!C20</f>
        <v>0</v>
      </c>
      <c r="R13" s="13">
        <f>'Formato 6 c)'!D20</f>
        <v>0</v>
      </c>
      <c r="S13" s="13">
        <f>'Formato 6 c)'!E20</f>
        <v>0</v>
      </c>
      <c r="T13" s="13">
        <f>'Formato 6 c)'!F20</f>
        <v>0</v>
      </c>
      <c r="U13" s="13">
        <f>'Formato 6 c)'!G20</f>
        <v>0</v>
      </c>
    </row>
    <row r="14" spans="1:25" ht="14.25" x14ac:dyDescent="0.45">
      <c r="A14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3">
        <f>'Formato 6 c)'!B21</f>
        <v>0</v>
      </c>
      <c r="Q14" s="13">
        <f>'Formato 6 c)'!C21</f>
        <v>0</v>
      </c>
      <c r="R14" s="13">
        <f>'Formato 6 c)'!D21</f>
        <v>0</v>
      </c>
      <c r="S14" s="13">
        <f>'Formato 6 c)'!E21</f>
        <v>0</v>
      </c>
      <c r="T14" s="13">
        <f>'Formato 6 c)'!F21</f>
        <v>0</v>
      </c>
      <c r="U14" s="13">
        <f>'Formato 6 c)'!G21</f>
        <v>0</v>
      </c>
    </row>
    <row r="15" spans="1:25" ht="14.25" x14ac:dyDescent="0.45">
      <c r="A15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3">
        <f>'Formato 6 c)'!B22</f>
        <v>0</v>
      </c>
      <c r="Q15" s="13">
        <f>'Formato 6 c)'!C22</f>
        <v>0</v>
      </c>
      <c r="R15" s="13">
        <f>'Formato 6 c)'!D22</f>
        <v>0</v>
      </c>
      <c r="S15" s="13">
        <f>'Formato 6 c)'!E22</f>
        <v>0</v>
      </c>
      <c r="T15" s="13">
        <f>'Formato 6 c)'!F22</f>
        <v>0</v>
      </c>
      <c r="U15" s="13">
        <f>'Formato 6 c)'!G22</f>
        <v>0</v>
      </c>
    </row>
    <row r="16" spans="1:25" x14ac:dyDescent="0.25">
      <c r="A16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3">
        <f>'Formato 6 c)'!B23</f>
        <v>0</v>
      </c>
      <c r="Q16" s="13">
        <f>'Formato 6 c)'!C23</f>
        <v>0</v>
      </c>
      <c r="R16" s="13">
        <f>'Formato 6 c)'!D23</f>
        <v>0</v>
      </c>
      <c r="S16" s="13">
        <f>'Formato 6 c)'!E23</f>
        <v>0</v>
      </c>
      <c r="T16" s="13">
        <f>'Formato 6 c)'!F23</f>
        <v>0</v>
      </c>
      <c r="U16" s="13">
        <f>'Formato 6 c)'!G23</f>
        <v>0</v>
      </c>
    </row>
    <row r="17" spans="1:21" x14ac:dyDescent="0.25">
      <c r="A17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3">
        <f>'Formato 6 c)'!B24</f>
        <v>0</v>
      </c>
      <c r="Q17" s="13">
        <f>'Formato 6 c)'!C24</f>
        <v>0</v>
      </c>
      <c r="R17" s="13">
        <f>'Formato 6 c)'!D24</f>
        <v>0</v>
      </c>
      <c r="S17" s="13">
        <f>'Formato 6 c)'!E24</f>
        <v>0</v>
      </c>
      <c r="T17" s="13">
        <f>'Formato 6 c)'!F24</f>
        <v>0</v>
      </c>
      <c r="U17" s="13">
        <f>'Formato 6 c)'!G24</f>
        <v>0</v>
      </c>
    </row>
    <row r="18" spans="1:21" x14ac:dyDescent="0.25">
      <c r="A18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3">
        <f>'Formato 6 c)'!B25</f>
        <v>0</v>
      </c>
      <c r="Q18" s="13">
        <f>'Formato 6 c)'!C25</f>
        <v>0</v>
      </c>
      <c r="R18" s="13">
        <f>'Formato 6 c)'!D25</f>
        <v>0</v>
      </c>
      <c r="S18" s="13">
        <f>'Formato 6 c)'!E25</f>
        <v>0</v>
      </c>
      <c r="T18" s="13">
        <f>'Formato 6 c)'!F25</f>
        <v>0</v>
      </c>
      <c r="U18" s="13">
        <f>'Formato 6 c)'!G25</f>
        <v>0</v>
      </c>
    </row>
    <row r="19" spans="1:21" ht="14.25" x14ac:dyDescent="0.45">
      <c r="A19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3">
        <f>'Formato 6 c)'!B26</f>
        <v>0</v>
      </c>
      <c r="Q19" s="13">
        <f>'Formato 6 c)'!C26</f>
        <v>0</v>
      </c>
      <c r="R19" s="13">
        <f>'Formato 6 c)'!D26</f>
        <v>0</v>
      </c>
      <c r="S19" s="13">
        <f>'Formato 6 c)'!E26</f>
        <v>0</v>
      </c>
      <c r="T19" s="13">
        <f>'Formato 6 c)'!F26</f>
        <v>0</v>
      </c>
      <c r="U19" s="13">
        <f>'Formato 6 c)'!G26</f>
        <v>0</v>
      </c>
    </row>
    <row r="20" spans="1:21" x14ac:dyDescent="0.25">
      <c r="A20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3">
        <f>'Formato 6 c)'!B27</f>
        <v>0</v>
      </c>
      <c r="Q20" s="13">
        <f>'Formato 6 c)'!C27</f>
        <v>0</v>
      </c>
      <c r="R20" s="13">
        <f>'Formato 6 c)'!D27</f>
        <v>0</v>
      </c>
      <c r="S20" s="13">
        <f>'Formato 6 c)'!E27</f>
        <v>0</v>
      </c>
      <c r="T20" s="13">
        <f>'Formato 6 c)'!F27</f>
        <v>0</v>
      </c>
      <c r="U20" s="13">
        <f>'Formato 6 c)'!G27</f>
        <v>0</v>
      </c>
    </row>
    <row r="21" spans="1:21" x14ac:dyDescent="0.25">
      <c r="A21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3">
        <f>'Formato 6 c)'!B28</f>
        <v>0</v>
      </c>
      <c r="Q21" s="13">
        <f>'Formato 6 c)'!C28</f>
        <v>0</v>
      </c>
      <c r="R21" s="13">
        <f>'Formato 6 c)'!D28</f>
        <v>0</v>
      </c>
      <c r="S21" s="13">
        <f>'Formato 6 c)'!E28</f>
        <v>0</v>
      </c>
      <c r="T21" s="13">
        <f>'Formato 6 c)'!F28</f>
        <v>0</v>
      </c>
      <c r="U21" s="13">
        <f>'Formato 6 c)'!G28</f>
        <v>0</v>
      </c>
    </row>
    <row r="22" spans="1:21" ht="14.25" x14ac:dyDescent="0.45">
      <c r="A22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3">
        <f>'Formato 6 c)'!B29</f>
        <v>0</v>
      </c>
      <c r="Q22" s="13">
        <f>'Formato 6 c)'!C29</f>
        <v>0</v>
      </c>
      <c r="R22" s="13">
        <f>'Formato 6 c)'!D29</f>
        <v>0</v>
      </c>
      <c r="S22" s="13">
        <f>'Formato 6 c)'!E29</f>
        <v>0</v>
      </c>
      <c r="T22" s="13">
        <f>'Formato 6 c)'!F29</f>
        <v>0</v>
      </c>
      <c r="U22" s="13">
        <f>'Formato 6 c)'!G29</f>
        <v>0</v>
      </c>
    </row>
    <row r="23" spans="1:21" x14ac:dyDescent="0.25">
      <c r="A2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3">
        <f>'Formato 6 c)'!B30</f>
        <v>0</v>
      </c>
      <c r="Q23" s="13">
        <f>'Formato 6 c)'!C30</f>
        <v>0</v>
      </c>
      <c r="R23" s="13">
        <f>'Formato 6 c)'!D30</f>
        <v>0</v>
      </c>
      <c r="S23" s="13">
        <f>'Formato 6 c)'!E30</f>
        <v>0</v>
      </c>
      <c r="T23" s="13">
        <f>'Formato 6 c)'!F30</f>
        <v>0</v>
      </c>
      <c r="U23" s="13">
        <f>'Formato 6 c)'!G30</f>
        <v>0</v>
      </c>
    </row>
    <row r="24" spans="1:21" x14ac:dyDescent="0.25">
      <c r="A24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3">
        <f>'Formato 6 c)'!B31</f>
        <v>0</v>
      </c>
      <c r="Q24" s="13">
        <f>'Formato 6 c)'!C31</f>
        <v>0</v>
      </c>
      <c r="R24" s="13">
        <f>'Formato 6 c)'!D31</f>
        <v>0</v>
      </c>
      <c r="S24" s="13">
        <f>'Formato 6 c)'!E31</f>
        <v>0</v>
      </c>
      <c r="T24" s="13">
        <f>'Formato 6 c)'!F31</f>
        <v>0</v>
      </c>
      <c r="U24" s="13">
        <f>'Formato 6 c)'!G31</f>
        <v>0</v>
      </c>
    </row>
    <row r="25" spans="1:21" x14ac:dyDescent="0.25">
      <c r="A25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3">
        <f>'Formato 6 c)'!B32</f>
        <v>0</v>
      </c>
      <c r="Q25" s="13">
        <f>'Formato 6 c)'!C32</f>
        <v>0</v>
      </c>
      <c r="R25" s="13">
        <f>'Formato 6 c)'!D32</f>
        <v>0</v>
      </c>
      <c r="S25" s="13">
        <f>'Formato 6 c)'!E32</f>
        <v>0</v>
      </c>
      <c r="T25" s="13">
        <f>'Formato 6 c)'!F32</f>
        <v>0</v>
      </c>
      <c r="U25" s="13">
        <f>'Formato 6 c)'!G32</f>
        <v>0</v>
      </c>
    </row>
    <row r="26" spans="1:21" x14ac:dyDescent="0.25">
      <c r="A26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3">
        <f>'Formato 6 c)'!B33</f>
        <v>0</v>
      </c>
      <c r="Q26" s="13">
        <f>'Formato 6 c)'!C33</f>
        <v>0</v>
      </c>
      <c r="R26" s="13">
        <f>'Formato 6 c)'!D33</f>
        <v>0</v>
      </c>
      <c r="S26" s="13">
        <f>'Formato 6 c)'!E33</f>
        <v>0</v>
      </c>
      <c r="T26" s="13">
        <f>'Formato 6 c)'!F33</f>
        <v>0</v>
      </c>
      <c r="U26" s="13">
        <f>'Formato 6 c)'!G33</f>
        <v>0</v>
      </c>
    </row>
    <row r="27" spans="1:21" x14ac:dyDescent="0.25">
      <c r="A27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3">
        <f>'Formato 6 c)'!B34</f>
        <v>0</v>
      </c>
      <c r="Q27" s="13">
        <f>'Formato 6 c)'!C34</f>
        <v>0</v>
      </c>
      <c r="R27" s="13">
        <f>'Formato 6 c)'!D34</f>
        <v>0</v>
      </c>
      <c r="S27" s="13">
        <f>'Formato 6 c)'!E34</f>
        <v>0</v>
      </c>
      <c r="T27" s="13">
        <f>'Formato 6 c)'!F34</f>
        <v>0</v>
      </c>
      <c r="U27" s="13">
        <f>'Formato 6 c)'!G34</f>
        <v>0</v>
      </c>
    </row>
    <row r="28" spans="1:21" x14ac:dyDescent="0.25">
      <c r="A28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3">
        <f>'Formato 6 c)'!B35</f>
        <v>0</v>
      </c>
      <c r="Q28" s="13">
        <f>'Formato 6 c)'!C35</f>
        <v>0</v>
      </c>
      <c r="R28" s="13">
        <f>'Formato 6 c)'!D35</f>
        <v>0</v>
      </c>
      <c r="S28" s="13">
        <f>'Formato 6 c)'!E35</f>
        <v>0</v>
      </c>
      <c r="T28" s="13">
        <f>'Formato 6 c)'!F35</f>
        <v>0</v>
      </c>
      <c r="U28" s="13">
        <f>'Formato 6 c)'!G35</f>
        <v>0</v>
      </c>
    </row>
    <row r="29" spans="1:21" x14ac:dyDescent="0.25">
      <c r="A29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3">
        <f>'Formato 6 c)'!B36</f>
        <v>0</v>
      </c>
      <c r="Q29" s="13">
        <f>'Formato 6 c)'!C36</f>
        <v>0</v>
      </c>
      <c r="R29" s="13">
        <f>'Formato 6 c)'!D36</f>
        <v>0</v>
      </c>
      <c r="S29" s="13">
        <f>'Formato 6 c)'!E36</f>
        <v>0</v>
      </c>
      <c r="T29" s="13">
        <f>'Formato 6 c)'!F36</f>
        <v>0</v>
      </c>
      <c r="U29" s="13">
        <f>'Formato 6 c)'!G36</f>
        <v>0</v>
      </c>
    </row>
    <row r="30" spans="1:21" x14ac:dyDescent="0.25">
      <c r="A30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3">
        <f>'Formato 6 c)'!B37</f>
        <v>0</v>
      </c>
      <c r="Q30" s="13">
        <f>'Formato 6 c)'!C37</f>
        <v>0</v>
      </c>
      <c r="R30" s="13">
        <f>'Formato 6 c)'!D37</f>
        <v>0</v>
      </c>
      <c r="S30" s="13">
        <f>'Formato 6 c)'!E37</f>
        <v>0</v>
      </c>
      <c r="T30" s="13">
        <f>'Formato 6 c)'!F37</f>
        <v>0</v>
      </c>
      <c r="U30" s="13">
        <f>'Formato 6 c)'!G37</f>
        <v>0</v>
      </c>
    </row>
    <row r="31" spans="1:21" x14ac:dyDescent="0.25">
      <c r="A31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3">
        <f>'Formato 6 c)'!B38</f>
        <v>0</v>
      </c>
      <c r="Q31" s="13">
        <f>'Formato 6 c)'!C38</f>
        <v>0</v>
      </c>
      <c r="R31" s="13">
        <f>'Formato 6 c)'!D38</f>
        <v>0</v>
      </c>
      <c r="S31" s="13">
        <f>'Formato 6 c)'!E38</f>
        <v>0</v>
      </c>
      <c r="T31" s="13">
        <f>'Formato 6 c)'!F38</f>
        <v>0</v>
      </c>
      <c r="U31" s="13">
        <f>'Formato 6 c)'!G38</f>
        <v>0</v>
      </c>
    </row>
    <row r="32" spans="1:21" x14ac:dyDescent="0.25">
      <c r="A32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3">
        <f>'Formato 6 c)'!B39</f>
        <v>0</v>
      </c>
      <c r="Q32" s="13">
        <f>'Formato 6 c)'!C39</f>
        <v>0</v>
      </c>
      <c r="R32" s="13">
        <f>'Formato 6 c)'!D39</f>
        <v>0</v>
      </c>
      <c r="S32" s="13">
        <f>'Formato 6 c)'!E39</f>
        <v>0</v>
      </c>
      <c r="T32" s="13">
        <f>'Formato 6 c)'!F39</f>
        <v>0</v>
      </c>
      <c r="U32" s="13">
        <f>'Formato 6 c)'!G39</f>
        <v>0</v>
      </c>
    </row>
    <row r="33" spans="1:21" x14ac:dyDescent="0.25">
      <c r="A3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3">
        <f>'Formato 6 c)'!B40</f>
        <v>0</v>
      </c>
      <c r="Q33" s="13">
        <f>'Formato 6 c)'!C40</f>
        <v>0</v>
      </c>
      <c r="R33" s="13">
        <f>'Formato 6 c)'!D40</f>
        <v>0</v>
      </c>
      <c r="S33" s="13">
        <f>'Formato 6 c)'!E40</f>
        <v>0</v>
      </c>
      <c r="T33" s="13">
        <f>'Formato 6 c)'!F40</f>
        <v>0</v>
      </c>
      <c r="U33" s="13">
        <f>'Formato 6 c)'!G40</f>
        <v>0</v>
      </c>
    </row>
    <row r="34" spans="1:21" x14ac:dyDescent="0.25">
      <c r="A34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3">
        <f>'Formato 6 c)'!B41</f>
        <v>0</v>
      </c>
      <c r="Q34" s="13">
        <f>'Formato 6 c)'!C41</f>
        <v>0</v>
      </c>
      <c r="R34" s="13">
        <f>'Formato 6 c)'!D41</f>
        <v>0</v>
      </c>
      <c r="S34" s="13">
        <f>'Formato 6 c)'!E41</f>
        <v>0</v>
      </c>
      <c r="T34" s="13">
        <f>'Formato 6 c)'!F41</f>
        <v>0</v>
      </c>
      <c r="U34" s="13">
        <f>'Formato 6 c)'!G41</f>
        <v>0</v>
      </c>
    </row>
    <row r="35" spans="1:21" x14ac:dyDescent="0.25">
      <c r="A35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3">
        <f>'Formato 6 c)'!B43</f>
        <v>93437801</v>
      </c>
      <c r="Q35" s="13">
        <f>'Formato 6 c)'!C43</f>
        <v>13118719.59</v>
      </c>
      <c r="R35" s="13">
        <f>'Formato 6 c)'!D43</f>
        <v>106556520.58999999</v>
      </c>
      <c r="S35" s="13">
        <f>'Formato 6 c)'!E43</f>
        <v>56720196.599999994</v>
      </c>
      <c r="T35" s="13">
        <f>'Formato 6 c)'!F43</f>
        <v>56720196.599999994</v>
      </c>
      <c r="U35" s="13">
        <f>'Formato 6 c)'!G43</f>
        <v>49836323.989999995</v>
      </c>
    </row>
    <row r="36" spans="1:21" x14ac:dyDescent="0.25">
      <c r="A36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3">
        <f>'Formato 6 c)'!B44</f>
        <v>93437801</v>
      </c>
      <c r="Q36" s="13">
        <f>'Formato 6 c)'!C44</f>
        <v>13118719.59</v>
      </c>
      <c r="R36" s="13">
        <f>'Formato 6 c)'!D44</f>
        <v>106556520.58999999</v>
      </c>
      <c r="S36" s="13">
        <f>'Formato 6 c)'!E44</f>
        <v>56720196.599999994</v>
      </c>
      <c r="T36" s="13">
        <f>'Formato 6 c)'!F44</f>
        <v>56720196.599999994</v>
      </c>
      <c r="U36" s="13">
        <f>'Formato 6 c)'!G44</f>
        <v>49836323.989999995</v>
      </c>
    </row>
    <row r="37" spans="1:21" x14ac:dyDescent="0.25">
      <c r="A37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3">
        <f>'Formato 6 c)'!B45</f>
        <v>0</v>
      </c>
      <c r="Q37" s="13">
        <f>'Formato 6 c)'!C45</f>
        <v>0</v>
      </c>
      <c r="R37" s="13">
        <f>'Formato 6 c)'!D45</f>
        <v>0</v>
      </c>
      <c r="S37" s="13">
        <f>'Formato 6 c)'!E45</f>
        <v>0</v>
      </c>
      <c r="T37" s="13">
        <f>'Formato 6 c)'!F45</f>
        <v>0</v>
      </c>
      <c r="U37" s="13">
        <f>'Formato 6 c)'!G45</f>
        <v>0</v>
      </c>
    </row>
    <row r="38" spans="1:21" x14ac:dyDescent="0.25">
      <c r="A38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3">
        <f>'Formato 6 c)'!B46</f>
        <v>0</v>
      </c>
      <c r="Q38" s="13">
        <f>'Formato 6 c)'!C46</f>
        <v>0</v>
      </c>
      <c r="R38" s="13">
        <f>'Formato 6 c)'!D46</f>
        <v>0</v>
      </c>
      <c r="S38" s="13">
        <f>'Formato 6 c)'!E46</f>
        <v>0</v>
      </c>
      <c r="T38" s="13">
        <f>'Formato 6 c)'!F46</f>
        <v>0</v>
      </c>
      <c r="U38" s="13">
        <f>'Formato 6 c)'!G46</f>
        <v>0</v>
      </c>
    </row>
    <row r="39" spans="1:21" x14ac:dyDescent="0.25">
      <c r="A39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3">
        <f>'Formato 6 c)'!B47</f>
        <v>0</v>
      </c>
      <c r="Q39" s="13">
        <f>'Formato 6 c)'!C47</f>
        <v>0</v>
      </c>
      <c r="R39" s="13">
        <f>'Formato 6 c)'!D47</f>
        <v>0</v>
      </c>
      <c r="S39" s="13">
        <f>'Formato 6 c)'!E47</f>
        <v>0</v>
      </c>
      <c r="T39" s="13">
        <f>'Formato 6 c)'!F47</f>
        <v>0</v>
      </c>
      <c r="U39" s="13">
        <f>'Formato 6 c)'!G47</f>
        <v>0</v>
      </c>
    </row>
    <row r="40" spans="1:21" x14ac:dyDescent="0.25">
      <c r="A40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3">
        <f>'Formato 6 c)'!B48</f>
        <v>0</v>
      </c>
      <c r="Q40" s="13">
        <f>'Formato 6 c)'!C48</f>
        <v>0</v>
      </c>
      <c r="R40" s="13">
        <f>'Formato 6 c)'!D48</f>
        <v>0</v>
      </c>
      <c r="S40" s="13">
        <f>'Formato 6 c)'!E48</f>
        <v>0</v>
      </c>
      <c r="T40" s="13">
        <f>'Formato 6 c)'!F48</f>
        <v>0</v>
      </c>
      <c r="U40" s="13">
        <f>'Formato 6 c)'!G48</f>
        <v>0</v>
      </c>
    </row>
    <row r="41" spans="1:21" x14ac:dyDescent="0.25">
      <c r="A41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3">
        <f>'Formato 6 c)'!B49</f>
        <v>0</v>
      </c>
      <c r="Q41" s="13">
        <f>'Formato 6 c)'!C49</f>
        <v>0</v>
      </c>
      <c r="R41" s="13">
        <f>'Formato 6 c)'!D49</f>
        <v>0</v>
      </c>
      <c r="S41" s="13">
        <f>'Formato 6 c)'!E49</f>
        <v>0</v>
      </c>
      <c r="T41" s="13">
        <f>'Formato 6 c)'!F49</f>
        <v>0</v>
      </c>
      <c r="U41" s="13">
        <f>'Formato 6 c)'!G49</f>
        <v>0</v>
      </c>
    </row>
    <row r="42" spans="1:21" x14ac:dyDescent="0.25">
      <c r="A42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3">
        <f>'Formato 6 c)'!B50</f>
        <v>0</v>
      </c>
      <c r="Q42" s="13">
        <f>'Formato 6 c)'!C50</f>
        <v>0</v>
      </c>
      <c r="R42" s="13">
        <f>'Formato 6 c)'!D50</f>
        <v>0</v>
      </c>
      <c r="S42" s="13">
        <f>'Formato 6 c)'!E50</f>
        <v>0</v>
      </c>
      <c r="T42" s="13">
        <f>'Formato 6 c)'!F50</f>
        <v>0</v>
      </c>
      <c r="U42" s="13">
        <f>'Formato 6 c)'!G50</f>
        <v>0</v>
      </c>
    </row>
    <row r="43" spans="1:21" x14ac:dyDescent="0.25">
      <c r="A4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3">
        <f>'Formato 6 c)'!B51</f>
        <v>93437801</v>
      </c>
      <c r="Q43" s="13">
        <f>'Formato 6 c)'!C51</f>
        <v>13118719.59</v>
      </c>
      <c r="R43" s="13">
        <f>'Formato 6 c)'!D51</f>
        <v>106556520.58999999</v>
      </c>
      <c r="S43" s="13">
        <f>'Formato 6 c)'!E51</f>
        <v>56720196.599999994</v>
      </c>
      <c r="T43" s="13">
        <f>'Formato 6 c)'!F51</f>
        <v>56720196.599999994</v>
      </c>
      <c r="U43" s="13">
        <f>'Formato 6 c)'!G51</f>
        <v>49836323.989999995</v>
      </c>
    </row>
    <row r="44" spans="1:21" x14ac:dyDescent="0.25">
      <c r="A44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3">
        <f>'Formato 6 c)'!B52</f>
        <v>0</v>
      </c>
      <c r="Q44" s="13">
        <f>'Formato 6 c)'!C52</f>
        <v>0</v>
      </c>
      <c r="R44" s="13">
        <f>'Formato 6 c)'!D52</f>
        <v>0</v>
      </c>
      <c r="S44" s="13">
        <f>'Formato 6 c)'!E52</f>
        <v>0</v>
      </c>
      <c r="T44" s="13">
        <f>'Formato 6 c)'!F52</f>
        <v>0</v>
      </c>
      <c r="U44" s="13">
        <f>'Formato 6 c)'!G52</f>
        <v>0</v>
      </c>
    </row>
    <row r="45" spans="1:21" x14ac:dyDescent="0.25">
      <c r="A45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3">
        <f>'Formato 6 c)'!B53</f>
        <v>0</v>
      </c>
      <c r="Q45" s="13">
        <f>'Formato 6 c)'!C53</f>
        <v>0</v>
      </c>
      <c r="R45" s="13">
        <f>'Formato 6 c)'!D53</f>
        <v>0</v>
      </c>
      <c r="S45" s="13">
        <f>'Formato 6 c)'!E53</f>
        <v>0</v>
      </c>
      <c r="T45" s="13">
        <f>'Formato 6 c)'!F53</f>
        <v>0</v>
      </c>
      <c r="U45" s="13">
        <f>'Formato 6 c)'!G53</f>
        <v>0</v>
      </c>
    </row>
    <row r="46" spans="1:21" x14ac:dyDescent="0.25">
      <c r="A46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3">
        <f>'Formato 6 c)'!B54</f>
        <v>0</v>
      </c>
      <c r="Q46" s="13">
        <f>'Formato 6 c)'!C54</f>
        <v>0</v>
      </c>
      <c r="R46" s="13">
        <f>'Formato 6 c)'!D54</f>
        <v>0</v>
      </c>
      <c r="S46" s="13">
        <f>'Formato 6 c)'!E54</f>
        <v>0</v>
      </c>
      <c r="T46" s="13">
        <f>'Formato 6 c)'!F54</f>
        <v>0</v>
      </c>
      <c r="U46" s="13">
        <f>'Formato 6 c)'!G54</f>
        <v>0</v>
      </c>
    </row>
    <row r="47" spans="1:21" x14ac:dyDescent="0.25">
      <c r="A47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3">
        <f>'Formato 6 c)'!B55</f>
        <v>0</v>
      </c>
      <c r="Q47" s="13">
        <f>'Formato 6 c)'!C55</f>
        <v>0</v>
      </c>
      <c r="R47" s="13">
        <f>'Formato 6 c)'!D55</f>
        <v>0</v>
      </c>
      <c r="S47" s="13">
        <f>'Formato 6 c)'!E55</f>
        <v>0</v>
      </c>
      <c r="T47" s="13">
        <f>'Formato 6 c)'!F55</f>
        <v>0</v>
      </c>
      <c r="U47" s="13">
        <f>'Formato 6 c)'!G55</f>
        <v>0</v>
      </c>
    </row>
    <row r="48" spans="1:21" x14ac:dyDescent="0.25">
      <c r="A48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3">
        <f>'Formato 6 c)'!B56</f>
        <v>0</v>
      </c>
      <c r="Q48" s="13">
        <f>'Formato 6 c)'!C56</f>
        <v>0</v>
      </c>
      <c r="R48" s="13">
        <f>'Formato 6 c)'!D56</f>
        <v>0</v>
      </c>
      <c r="S48" s="13">
        <f>'Formato 6 c)'!E56</f>
        <v>0</v>
      </c>
      <c r="T48" s="13">
        <f>'Formato 6 c)'!F56</f>
        <v>0</v>
      </c>
      <c r="U48" s="13">
        <f>'Formato 6 c)'!G56</f>
        <v>0</v>
      </c>
    </row>
    <row r="49" spans="1:21" x14ac:dyDescent="0.25">
      <c r="A49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3">
        <f>'Formato 6 c)'!B57</f>
        <v>0</v>
      </c>
      <c r="Q49" s="13">
        <f>'Formato 6 c)'!C57</f>
        <v>0</v>
      </c>
      <c r="R49" s="13">
        <f>'Formato 6 c)'!D57</f>
        <v>0</v>
      </c>
      <c r="S49" s="13">
        <f>'Formato 6 c)'!E57</f>
        <v>0</v>
      </c>
      <c r="T49" s="13">
        <f>'Formato 6 c)'!F57</f>
        <v>0</v>
      </c>
      <c r="U49" s="13">
        <f>'Formato 6 c)'!G57</f>
        <v>0</v>
      </c>
    </row>
    <row r="50" spans="1:21" x14ac:dyDescent="0.25">
      <c r="A50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3">
        <f>'Formato 6 c)'!B58</f>
        <v>0</v>
      </c>
      <c r="Q50" s="13">
        <f>'Formato 6 c)'!C58</f>
        <v>0</v>
      </c>
      <c r="R50" s="13">
        <f>'Formato 6 c)'!D58</f>
        <v>0</v>
      </c>
      <c r="S50" s="13">
        <f>'Formato 6 c)'!E58</f>
        <v>0</v>
      </c>
      <c r="T50" s="13">
        <f>'Formato 6 c)'!F58</f>
        <v>0</v>
      </c>
      <c r="U50" s="13">
        <f>'Formato 6 c)'!G58</f>
        <v>0</v>
      </c>
    </row>
    <row r="51" spans="1:21" x14ac:dyDescent="0.25">
      <c r="A51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3">
        <f>'Formato 6 c)'!B59</f>
        <v>0</v>
      </c>
      <c r="Q51" s="13">
        <f>'Formato 6 c)'!C59</f>
        <v>0</v>
      </c>
      <c r="R51" s="13">
        <f>'Formato 6 c)'!D59</f>
        <v>0</v>
      </c>
      <c r="S51" s="13">
        <f>'Formato 6 c)'!E59</f>
        <v>0</v>
      </c>
      <c r="T51" s="13">
        <f>'Formato 6 c)'!F59</f>
        <v>0</v>
      </c>
      <c r="U51" s="13">
        <f>'Formato 6 c)'!G59</f>
        <v>0</v>
      </c>
    </row>
    <row r="52" spans="1:21" x14ac:dyDescent="0.25">
      <c r="A52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3">
        <f>'Formato 6 c)'!B60</f>
        <v>0</v>
      </c>
      <c r="Q52" s="13">
        <f>'Formato 6 c)'!C60</f>
        <v>0</v>
      </c>
      <c r="R52" s="13">
        <f>'Formato 6 c)'!D60</f>
        <v>0</v>
      </c>
      <c r="S52" s="13">
        <f>'Formato 6 c)'!E60</f>
        <v>0</v>
      </c>
      <c r="T52" s="13">
        <f>'Formato 6 c)'!F60</f>
        <v>0</v>
      </c>
      <c r="U52" s="13">
        <f>'Formato 6 c)'!G60</f>
        <v>0</v>
      </c>
    </row>
    <row r="53" spans="1:21" x14ac:dyDescent="0.25">
      <c r="A5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3">
        <f>'Formato 6 c)'!B61</f>
        <v>0</v>
      </c>
      <c r="Q53" s="13">
        <f>'Formato 6 c)'!C61</f>
        <v>0</v>
      </c>
      <c r="R53" s="13">
        <f>'Formato 6 c)'!D61</f>
        <v>0</v>
      </c>
      <c r="S53" s="13">
        <f>'Formato 6 c)'!E61</f>
        <v>0</v>
      </c>
      <c r="T53" s="13">
        <f>'Formato 6 c)'!F61</f>
        <v>0</v>
      </c>
      <c r="U53" s="13">
        <f>'Formato 6 c)'!G61</f>
        <v>0</v>
      </c>
    </row>
    <row r="54" spans="1:21" x14ac:dyDescent="0.25">
      <c r="A54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3">
        <f>'Formato 6 c)'!B62</f>
        <v>0</v>
      </c>
      <c r="Q54" s="13">
        <f>'Formato 6 c)'!C62</f>
        <v>0</v>
      </c>
      <c r="R54" s="13">
        <f>'Formato 6 c)'!D62</f>
        <v>0</v>
      </c>
      <c r="S54" s="13">
        <f>'Formato 6 c)'!E62</f>
        <v>0</v>
      </c>
      <c r="T54" s="13">
        <f>'Formato 6 c)'!F62</f>
        <v>0</v>
      </c>
      <c r="U54" s="13">
        <f>'Formato 6 c)'!G62</f>
        <v>0</v>
      </c>
    </row>
    <row r="55" spans="1:21" x14ac:dyDescent="0.25">
      <c r="A55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3">
        <f>'Formato 6 c)'!B63</f>
        <v>0</v>
      </c>
      <c r="Q55" s="13">
        <f>'Formato 6 c)'!C63</f>
        <v>0</v>
      </c>
      <c r="R55" s="13">
        <f>'Formato 6 c)'!D63</f>
        <v>0</v>
      </c>
      <c r="S55" s="13">
        <f>'Formato 6 c)'!E63</f>
        <v>0</v>
      </c>
      <c r="T55" s="13">
        <f>'Formato 6 c)'!F63</f>
        <v>0</v>
      </c>
      <c r="U55" s="13">
        <f>'Formato 6 c)'!G63</f>
        <v>0</v>
      </c>
    </row>
    <row r="56" spans="1:21" x14ac:dyDescent="0.25">
      <c r="A56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3">
        <f>'Formato 6 c)'!B64</f>
        <v>0</v>
      </c>
      <c r="Q56" s="13">
        <f>'Formato 6 c)'!C64</f>
        <v>0</v>
      </c>
      <c r="R56" s="13">
        <f>'Formato 6 c)'!D64</f>
        <v>0</v>
      </c>
      <c r="S56" s="13">
        <f>'Formato 6 c)'!E64</f>
        <v>0</v>
      </c>
      <c r="T56" s="13">
        <f>'Formato 6 c)'!F64</f>
        <v>0</v>
      </c>
      <c r="U56" s="13">
        <f>'Formato 6 c)'!G64</f>
        <v>0</v>
      </c>
    </row>
    <row r="57" spans="1:21" x14ac:dyDescent="0.25">
      <c r="A57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3">
        <f>'Formato 6 c)'!B65</f>
        <v>0</v>
      </c>
      <c r="Q57" s="13">
        <f>'Formato 6 c)'!C65</f>
        <v>0</v>
      </c>
      <c r="R57" s="13">
        <f>'Formato 6 c)'!D65</f>
        <v>0</v>
      </c>
      <c r="S57" s="13">
        <f>'Formato 6 c)'!E65</f>
        <v>0</v>
      </c>
      <c r="T57" s="13">
        <f>'Formato 6 c)'!F65</f>
        <v>0</v>
      </c>
      <c r="U57" s="13">
        <f>'Formato 6 c)'!G65</f>
        <v>0</v>
      </c>
    </row>
    <row r="58" spans="1:21" x14ac:dyDescent="0.25">
      <c r="A58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3">
        <f>'Formato 6 c)'!B66</f>
        <v>0</v>
      </c>
      <c r="Q58" s="13">
        <f>'Formato 6 c)'!C66</f>
        <v>0</v>
      </c>
      <c r="R58" s="13">
        <f>'Formato 6 c)'!D66</f>
        <v>0</v>
      </c>
      <c r="S58" s="13">
        <f>'Formato 6 c)'!E66</f>
        <v>0</v>
      </c>
      <c r="T58" s="13">
        <f>'Formato 6 c)'!F66</f>
        <v>0</v>
      </c>
      <c r="U58" s="13">
        <f>'Formato 6 c)'!G66</f>
        <v>0</v>
      </c>
    </row>
    <row r="59" spans="1:21" x14ac:dyDescent="0.25">
      <c r="A59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3">
        <f>'Formato 6 c)'!B67</f>
        <v>0</v>
      </c>
      <c r="Q59" s="13">
        <f>'Formato 6 c)'!C67</f>
        <v>0</v>
      </c>
      <c r="R59" s="13">
        <f>'Formato 6 c)'!D67</f>
        <v>0</v>
      </c>
      <c r="S59" s="13">
        <f>'Formato 6 c)'!E67</f>
        <v>0</v>
      </c>
      <c r="T59" s="13">
        <f>'Formato 6 c)'!F67</f>
        <v>0</v>
      </c>
      <c r="U59" s="13">
        <f>'Formato 6 c)'!G67</f>
        <v>0</v>
      </c>
    </row>
    <row r="60" spans="1:21" x14ac:dyDescent="0.25">
      <c r="A60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3">
        <f>'Formato 6 c)'!B68</f>
        <v>0</v>
      </c>
      <c r="Q60" s="13">
        <f>'Formato 6 c)'!C68</f>
        <v>0</v>
      </c>
      <c r="R60" s="13">
        <f>'Formato 6 c)'!D68</f>
        <v>0</v>
      </c>
      <c r="S60" s="13">
        <f>'Formato 6 c)'!E68</f>
        <v>0</v>
      </c>
      <c r="T60" s="13">
        <f>'Formato 6 c)'!F68</f>
        <v>0</v>
      </c>
      <c r="U60" s="13">
        <f>'Formato 6 c)'!G68</f>
        <v>0</v>
      </c>
    </row>
    <row r="61" spans="1:21" x14ac:dyDescent="0.25">
      <c r="A61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3">
        <f>'Formato 6 c)'!B69</f>
        <v>0</v>
      </c>
      <c r="Q61" s="13">
        <f>'Formato 6 c)'!C69</f>
        <v>0</v>
      </c>
      <c r="R61" s="13">
        <f>'Formato 6 c)'!D69</f>
        <v>0</v>
      </c>
      <c r="S61" s="13">
        <f>'Formato 6 c)'!E69</f>
        <v>0</v>
      </c>
      <c r="T61" s="13">
        <f>'Formato 6 c)'!F69</f>
        <v>0</v>
      </c>
      <c r="U61" s="13">
        <f>'Formato 6 c)'!G69</f>
        <v>0</v>
      </c>
    </row>
    <row r="62" spans="1:21" x14ac:dyDescent="0.25">
      <c r="A62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3">
        <f>'Formato 6 c)'!B70</f>
        <v>0</v>
      </c>
      <c r="Q62" s="13">
        <f>'Formato 6 c)'!C70</f>
        <v>0</v>
      </c>
      <c r="R62" s="13">
        <f>'Formato 6 c)'!D70</f>
        <v>0</v>
      </c>
      <c r="S62" s="13">
        <f>'Formato 6 c)'!E70</f>
        <v>0</v>
      </c>
      <c r="T62" s="13">
        <f>'Formato 6 c)'!F70</f>
        <v>0</v>
      </c>
      <c r="U62" s="13">
        <f>'Formato 6 c)'!G70</f>
        <v>0</v>
      </c>
    </row>
    <row r="63" spans="1:21" x14ac:dyDescent="0.25">
      <c r="A6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3">
        <f>'Formato 6 c)'!B71</f>
        <v>0</v>
      </c>
      <c r="Q63" s="13">
        <f>'Formato 6 c)'!C71</f>
        <v>0</v>
      </c>
      <c r="R63" s="13">
        <f>'Formato 6 c)'!D71</f>
        <v>0</v>
      </c>
      <c r="S63" s="13">
        <f>'Formato 6 c)'!E71</f>
        <v>0</v>
      </c>
      <c r="T63" s="13">
        <f>'Formato 6 c)'!F71</f>
        <v>0</v>
      </c>
      <c r="U63" s="13">
        <f>'Formato 6 c)'!G71</f>
        <v>0</v>
      </c>
    </row>
    <row r="64" spans="1:21" x14ac:dyDescent="0.25">
      <c r="A64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3">
        <f>'Formato 6 c)'!B72</f>
        <v>0</v>
      </c>
      <c r="Q64" s="13">
        <f>'Formato 6 c)'!C72</f>
        <v>0</v>
      </c>
      <c r="R64" s="13">
        <f>'Formato 6 c)'!D72</f>
        <v>0</v>
      </c>
      <c r="S64" s="13">
        <f>'Formato 6 c)'!E72</f>
        <v>0</v>
      </c>
      <c r="T64" s="13">
        <f>'Formato 6 c)'!F72</f>
        <v>0</v>
      </c>
      <c r="U64" s="13">
        <f>'Formato 6 c)'!G72</f>
        <v>0</v>
      </c>
    </row>
    <row r="65" spans="1:21" x14ac:dyDescent="0.25">
      <c r="A65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3">
        <f>'Formato 6 c)'!B73</f>
        <v>0</v>
      </c>
      <c r="Q65" s="13">
        <f>'Formato 6 c)'!C73</f>
        <v>0</v>
      </c>
      <c r="R65" s="13">
        <f>'Formato 6 c)'!D73</f>
        <v>0</v>
      </c>
      <c r="S65" s="13">
        <f>'Formato 6 c)'!E73</f>
        <v>0</v>
      </c>
      <c r="T65" s="13">
        <f>'Formato 6 c)'!F73</f>
        <v>0</v>
      </c>
      <c r="U65" s="13">
        <f>'Formato 6 c)'!G73</f>
        <v>0</v>
      </c>
    </row>
    <row r="66" spans="1:21" x14ac:dyDescent="0.25">
      <c r="A66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3">
        <f>'Formato 6 c)'!B74</f>
        <v>0</v>
      </c>
      <c r="Q66" s="13">
        <f>'Formato 6 c)'!C74</f>
        <v>0</v>
      </c>
      <c r="R66" s="13">
        <f>'Formato 6 c)'!D74</f>
        <v>0</v>
      </c>
      <c r="S66" s="13">
        <f>'Formato 6 c)'!E74</f>
        <v>0</v>
      </c>
      <c r="T66" s="13">
        <f>'Formato 6 c)'!F74</f>
        <v>0</v>
      </c>
      <c r="U66" s="13">
        <f>'Formato 6 c)'!G74</f>
        <v>0</v>
      </c>
    </row>
    <row r="67" spans="1:21" x14ac:dyDescent="0.25">
      <c r="A67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3">
        <f>'Formato 6 c)'!B75</f>
        <v>0</v>
      </c>
      <c r="Q67" s="13">
        <f>'Formato 6 c)'!C75</f>
        <v>0</v>
      </c>
      <c r="R67" s="13">
        <f>'Formato 6 c)'!D75</f>
        <v>0</v>
      </c>
      <c r="S67" s="13">
        <f>'Formato 6 c)'!E75</f>
        <v>0</v>
      </c>
      <c r="T67" s="13">
        <f>'Formato 6 c)'!F75</f>
        <v>0</v>
      </c>
      <c r="U67" s="13">
        <f>'Formato 6 c)'!G75</f>
        <v>0</v>
      </c>
    </row>
    <row r="68" spans="1:21" x14ac:dyDescent="0.25">
      <c r="A68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3">
        <f>'Formato 6 c)'!B77</f>
        <v>93437801</v>
      </c>
      <c r="Q68" s="13">
        <f>'Formato 6 c)'!C77</f>
        <v>13118719.59</v>
      </c>
      <c r="R68" s="13">
        <f>'Formato 6 c)'!D77</f>
        <v>106556520.58999999</v>
      </c>
      <c r="S68" s="13">
        <f>'Formato 6 c)'!E77</f>
        <v>56720196.599999994</v>
      </c>
      <c r="T68" s="13">
        <f>'Formato 6 c)'!F77</f>
        <v>56720196.599999994</v>
      </c>
      <c r="U68" s="13">
        <f>'Formato 6 c)'!G77</f>
        <v>49836323.989999995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18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ORGANISMO, Gobierno del Estado de Guanajuato</v>
      </c>
    </row>
    <row r="7" spans="2:3" ht="14.25" x14ac:dyDescent="0.45">
      <c r="C7" t="str">
        <f>CONCATENATE(ENTE_PUBLICO," (a)")</f>
        <v>ORGANISMO, Gobierno del Estado de Guanajuato (a)</v>
      </c>
    </row>
    <row r="8" spans="2:3" ht="27" customHeight="1" x14ac:dyDescent="0.45">
      <c r="B8" t="s">
        <v>795</v>
      </c>
      <c r="C8" s="18" t="s">
        <v>807</v>
      </c>
    </row>
    <row r="10" spans="2:3" ht="25.5" customHeight="1" x14ac:dyDescent="0.25">
      <c r="B10" t="s">
        <v>796</v>
      </c>
      <c r="C10" s="18" t="s">
        <v>1147</v>
      </c>
    </row>
    <row r="11" spans="2:3" ht="20.25" customHeight="1" x14ac:dyDescent="0.45">
      <c r="C11" s="18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18">
        <v>2022</v>
      </c>
    </row>
    <row r="14" spans="2:3" ht="14.25" x14ac:dyDescent="0.45">
      <c r="B14" t="s">
        <v>793</v>
      </c>
      <c r="C14" s="18" t="s">
        <v>3303</v>
      </c>
    </row>
    <row r="15" spans="2:3" ht="14.25" x14ac:dyDescent="0.45">
      <c r="C15" s="18">
        <v>3</v>
      </c>
    </row>
    <row r="16" spans="2:3" ht="14.25" x14ac:dyDescent="0.45">
      <c r="C16" s="18" t="s">
        <v>3304</v>
      </c>
    </row>
    <row r="18" spans="4:9" ht="135" x14ac:dyDescent="0.25">
      <c r="D18" s="26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septiembre de 2022 (k)</v>
      </c>
      <c r="E18" s="26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septiembre de 2022 (l)</v>
      </c>
      <c r="F18" s="26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septiembre de 2022 (m = g – l)</v>
      </c>
    </row>
    <row r="20" spans="4:9" ht="57" x14ac:dyDescent="0.45">
      <c r="D20" s="15" t="str">
        <f>CONCATENATE(ANIO_INFORME, " (d)")</f>
        <v>2022 (d)</v>
      </c>
      <c r="E20" s="16" t="str">
        <f>CONCATENATE("31 de diciembre de ",ANIO_INFORME-1, " (e)")</f>
        <v>31 de diciembre de 2021 (e)</v>
      </c>
      <c r="F20" s="25" t="str">
        <f>CONCATENATE("Saldo al 31 de diciembre de ",ANIO_INFORME-1, " (d)")</f>
        <v>Saldo al 31 de diciembre de 2021 (d)</v>
      </c>
    </row>
    <row r="23" spans="4:9" ht="14.25" x14ac:dyDescent="0.45">
      <c r="D23" s="27">
        <f>ANIO_INFORME + 1</f>
        <v>2023</v>
      </c>
      <c r="E23" s="28" t="str">
        <f>CONCATENATE(ANIO_INFORME + 2, " (d)")</f>
        <v>2024 (d)</v>
      </c>
      <c r="F23" s="28" t="str">
        <f>CONCATENATE(ANIO_INFORME + 3, " (d)")</f>
        <v>2025 (d)</v>
      </c>
      <c r="G23" s="28" t="str">
        <f>CONCATENATE(ANIO_INFORME + 4, " (d)")</f>
        <v>2026 (d)</v>
      </c>
      <c r="H23" s="28" t="str">
        <f>CONCATENATE(ANIO_INFORME + 5, " (d)")</f>
        <v>2027 (d)</v>
      </c>
      <c r="I23" s="28" t="str">
        <f>CONCATENATE(ANIO_INFORME + 6, " (d)")</f>
        <v>2028 (d)</v>
      </c>
    </row>
    <row r="25" spans="4:9" x14ac:dyDescent="0.25">
      <c r="D25" s="29" t="str">
        <f>CONCATENATE(ANIO_INFORME - 5, " ",CHAR(185)," (c)")</f>
        <v>2017 ¹ (c)</v>
      </c>
      <c r="E25" s="29" t="str">
        <f>CONCATENATE(ANIO_INFORME - 4, " ",CHAR(185)," (c)")</f>
        <v>2018 ¹ (c)</v>
      </c>
      <c r="F25" s="29" t="str">
        <f>CONCATENATE(ANIO_INFORME - 3, " ",CHAR(185)," (c)")</f>
        <v>2019 ¹ (c)</v>
      </c>
      <c r="G25" s="29" t="str">
        <f>CONCATENATE(ANIO_INFORME - 2, " ",CHAR(185)," (c)")</f>
        <v>2020 ¹ (c)</v>
      </c>
      <c r="H25" s="29" t="str">
        <f>CONCATENATE(ANIO_INFORME - 1, " ",CHAR(185)," (c)")</f>
        <v>2021 ¹ (c)</v>
      </c>
      <c r="I25" s="27">
        <f>ANIO_INFORME</f>
        <v>2022</v>
      </c>
    </row>
    <row r="26" spans="4:9" ht="14.25" x14ac:dyDescent="0.45">
      <c r="D26" s="76"/>
    </row>
    <row r="29" spans="4:9" x14ac:dyDescent="0.25">
      <c r="D29" t="s">
        <v>3143</v>
      </c>
      <c r="E29" t="s">
        <v>3144</v>
      </c>
    </row>
    <row r="30" spans="4:9" x14ac:dyDescent="0.25">
      <c r="D30" s="113">
        <v>-1.7976931348623099E+100</v>
      </c>
      <c r="E30" s="113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14">
        <v>36526</v>
      </c>
      <c r="E33" s="114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zoomScale="55" zoomScaleNormal="55" workbookViewId="0">
      <selection activeCell="B27" sqref="B27:G27"/>
    </sheetView>
  </sheetViews>
  <sheetFormatPr baseColWidth="10" defaultColWidth="0" defaultRowHeight="15" zeroHeight="1" x14ac:dyDescent="0.25"/>
  <cols>
    <col min="1" max="1" width="111.85546875" customWidth="1"/>
    <col min="2" max="6" width="20.7109375" style="11" customWidth="1"/>
    <col min="7" max="7" width="17.5703125" style="11" customWidth="1"/>
    <col min="8" max="16384" width="10.85546875" hidden="1"/>
  </cols>
  <sheetData>
    <row r="1" spans="1:7" ht="54" customHeight="1" x14ac:dyDescent="0.25">
      <c r="A1" s="142" t="s">
        <v>3288</v>
      </c>
      <c r="B1" s="141"/>
      <c r="C1" s="141"/>
      <c r="D1" s="141"/>
      <c r="E1" s="141"/>
      <c r="F1" s="141"/>
      <c r="G1" s="141"/>
    </row>
    <row r="2" spans="1:7" ht="14.25" x14ac:dyDescent="0.45">
      <c r="A2" s="126" t="str">
        <f>ENTE_PUBLICO_A</f>
        <v>ORGANISMO, Gobierno del Estado de Guanajuato (a)</v>
      </c>
      <c r="B2" s="127"/>
      <c r="C2" s="127"/>
      <c r="D2" s="127"/>
      <c r="E2" s="127"/>
      <c r="F2" s="127"/>
      <c r="G2" s="128"/>
    </row>
    <row r="3" spans="1:7" x14ac:dyDescent="0.25">
      <c r="A3" s="129" t="s">
        <v>277</v>
      </c>
      <c r="B3" s="130"/>
      <c r="C3" s="130"/>
      <c r="D3" s="130"/>
      <c r="E3" s="130"/>
      <c r="F3" s="130"/>
      <c r="G3" s="131"/>
    </row>
    <row r="4" spans="1:7" x14ac:dyDescent="0.25">
      <c r="A4" s="129" t="s">
        <v>399</v>
      </c>
      <c r="B4" s="130"/>
      <c r="C4" s="130"/>
      <c r="D4" s="130"/>
      <c r="E4" s="130"/>
      <c r="F4" s="130"/>
      <c r="G4" s="131"/>
    </row>
    <row r="5" spans="1:7" ht="14.25" x14ac:dyDescent="0.45">
      <c r="A5" s="129" t="str">
        <f>TRIMESTRE</f>
        <v>Del 1 de enero al 30 de septiembre de 2022 (b)</v>
      </c>
      <c r="B5" s="130"/>
      <c r="C5" s="130"/>
      <c r="D5" s="130"/>
      <c r="E5" s="130"/>
      <c r="F5" s="130"/>
      <c r="G5" s="131"/>
    </row>
    <row r="6" spans="1:7" ht="14.25" x14ac:dyDescent="0.45">
      <c r="A6" s="132" t="s">
        <v>118</v>
      </c>
      <c r="B6" s="133"/>
      <c r="C6" s="133"/>
      <c r="D6" s="133"/>
      <c r="E6" s="133"/>
      <c r="F6" s="133"/>
      <c r="G6" s="134"/>
    </row>
    <row r="7" spans="1:7" x14ac:dyDescent="0.25">
      <c r="A7" s="138" t="s">
        <v>361</v>
      </c>
      <c r="B7" s="143" t="s">
        <v>279</v>
      </c>
      <c r="C7" s="143"/>
      <c r="D7" s="143"/>
      <c r="E7" s="143"/>
      <c r="F7" s="143"/>
      <c r="G7" s="143" t="s">
        <v>280</v>
      </c>
    </row>
    <row r="8" spans="1:7" ht="29.25" customHeight="1" x14ac:dyDescent="0.25">
      <c r="A8" s="139"/>
      <c r="B8" s="37" t="s">
        <v>281</v>
      </c>
      <c r="C8" s="42" t="s">
        <v>362</v>
      </c>
      <c r="D8" s="42" t="s">
        <v>212</v>
      </c>
      <c r="E8" s="42" t="s">
        <v>167</v>
      </c>
      <c r="F8" s="42" t="s">
        <v>185</v>
      </c>
      <c r="G8" s="148"/>
    </row>
    <row r="9" spans="1:7" ht="14.25" x14ac:dyDescent="0.45">
      <c r="A9" s="44" t="s">
        <v>400</v>
      </c>
      <c r="B9" s="55">
        <f>SUM(B10,B11,B12,B15,B16,B19)</f>
        <v>0</v>
      </c>
      <c r="C9" s="55">
        <f t="shared" ref="C9:F9" si="0">SUM(C10,C11,C12,C15,C16,C19)</f>
        <v>0</v>
      </c>
      <c r="D9" s="55">
        <f t="shared" si="0"/>
        <v>0</v>
      </c>
      <c r="E9" s="55">
        <f t="shared" si="0"/>
        <v>0</v>
      </c>
      <c r="F9" s="55">
        <f t="shared" si="0"/>
        <v>0</v>
      </c>
      <c r="G9" s="55">
        <f>SUM(G10,G11,G12,G15,G16,G19)</f>
        <v>0</v>
      </c>
    </row>
    <row r="10" spans="1:7" ht="14.25" x14ac:dyDescent="0.45">
      <c r="A10" s="45" t="s">
        <v>401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f>D10-E10</f>
        <v>0</v>
      </c>
    </row>
    <row r="11" spans="1:7" ht="14.25" x14ac:dyDescent="0.45">
      <c r="A11" s="45" t="s">
        <v>402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f>D11-E11</f>
        <v>0</v>
      </c>
    </row>
    <row r="12" spans="1:7" ht="14.25" x14ac:dyDescent="0.45">
      <c r="A12" s="45" t="s">
        <v>403</v>
      </c>
      <c r="B12" s="56">
        <f>B13+B14</f>
        <v>0</v>
      </c>
      <c r="C12" s="56">
        <f t="shared" ref="C12:F12" si="1">C13+C14</f>
        <v>0</v>
      </c>
      <c r="D12" s="56">
        <f t="shared" si="1"/>
        <v>0</v>
      </c>
      <c r="E12" s="56">
        <f t="shared" si="1"/>
        <v>0</v>
      </c>
      <c r="F12" s="56">
        <f t="shared" si="1"/>
        <v>0</v>
      </c>
      <c r="G12" s="56">
        <f>G13+G14</f>
        <v>0</v>
      </c>
    </row>
    <row r="13" spans="1:7" ht="14.25" x14ac:dyDescent="0.45">
      <c r="A13" s="53" t="s">
        <v>404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6">
        <f>D13-E13</f>
        <v>0</v>
      </c>
    </row>
    <row r="14" spans="1:7" x14ac:dyDescent="0.25">
      <c r="A14" s="53" t="s">
        <v>405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6">
        <f t="shared" ref="G14:G15" si="2">D14-E14</f>
        <v>0</v>
      </c>
    </row>
    <row r="15" spans="1:7" x14ac:dyDescent="0.25">
      <c r="A15" s="45" t="s">
        <v>406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f t="shared" si="2"/>
        <v>0</v>
      </c>
    </row>
    <row r="16" spans="1:7" x14ac:dyDescent="0.25">
      <c r="A16" s="54" t="s">
        <v>407</v>
      </c>
      <c r="B16" s="56">
        <f>B17+B18</f>
        <v>0</v>
      </c>
      <c r="C16" s="56">
        <f t="shared" ref="C16:G16" si="3">C17+C18</f>
        <v>0</v>
      </c>
      <c r="D16" s="56">
        <f t="shared" si="3"/>
        <v>0</v>
      </c>
      <c r="E16" s="56">
        <f t="shared" si="3"/>
        <v>0</v>
      </c>
      <c r="F16" s="56">
        <f t="shared" si="3"/>
        <v>0</v>
      </c>
      <c r="G16" s="56">
        <f t="shared" si="3"/>
        <v>0</v>
      </c>
    </row>
    <row r="17" spans="1:7" ht="14.25" x14ac:dyDescent="0.45">
      <c r="A17" s="53" t="s">
        <v>408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f>D17-E17</f>
        <v>0</v>
      </c>
    </row>
    <row r="18" spans="1:7" ht="14.25" x14ac:dyDescent="0.45">
      <c r="A18" s="53" t="s">
        <v>409</v>
      </c>
      <c r="B18" s="56">
        <v>0</v>
      </c>
      <c r="C18" s="56">
        <v>0</v>
      </c>
      <c r="D18" s="56">
        <v>0</v>
      </c>
      <c r="E18" s="56">
        <v>0</v>
      </c>
      <c r="F18" s="56">
        <v>0</v>
      </c>
      <c r="G18" s="56">
        <f>D18-E18</f>
        <v>0</v>
      </c>
    </row>
    <row r="19" spans="1:7" ht="14.25" x14ac:dyDescent="0.45">
      <c r="A19" s="45" t="s">
        <v>410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f>D19-E19</f>
        <v>0</v>
      </c>
    </row>
    <row r="20" spans="1:7" ht="14.25" x14ac:dyDescent="0.45">
      <c r="A20" s="46"/>
      <c r="B20" s="57"/>
      <c r="C20" s="57"/>
      <c r="D20" s="57"/>
      <c r="E20" s="57"/>
      <c r="F20" s="57"/>
      <c r="G20" s="57"/>
    </row>
    <row r="21" spans="1:7" s="18" customFormat="1" ht="14.25" x14ac:dyDescent="0.45">
      <c r="A21" s="9" t="s">
        <v>411</v>
      </c>
      <c r="B21" s="55">
        <f>SUM(B22,B23,B24,B27,B28,B31)</f>
        <v>86477801</v>
      </c>
      <c r="C21" s="55">
        <f t="shared" ref="C21:F21" si="4">SUM(C22,C23,C24,C27,C28,C31)</f>
        <v>5451379.0000000009</v>
      </c>
      <c r="D21" s="55">
        <f t="shared" si="4"/>
        <v>91929180</v>
      </c>
      <c r="E21" s="55">
        <f t="shared" si="4"/>
        <v>44870325.959999993</v>
      </c>
      <c r="F21" s="55">
        <f t="shared" si="4"/>
        <v>44870325.959999993</v>
      </c>
      <c r="G21" s="55">
        <f>SUM(G22,G23,G24,G27,G28,G31)</f>
        <v>47058854.040000007</v>
      </c>
    </row>
    <row r="22" spans="1:7" s="18" customFormat="1" ht="14.25" x14ac:dyDescent="0.45">
      <c r="A22" s="45" t="s">
        <v>401</v>
      </c>
      <c r="B22" s="56">
        <v>0</v>
      </c>
      <c r="C22" s="56">
        <v>0</v>
      </c>
      <c r="D22" s="56">
        <v>0</v>
      </c>
      <c r="E22" s="56">
        <v>0</v>
      </c>
      <c r="F22" s="56">
        <v>0</v>
      </c>
      <c r="G22" s="56">
        <f>D22-E22</f>
        <v>0</v>
      </c>
    </row>
    <row r="23" spans="1:7" s="18" customFormat="1" x14ac:dyDescent="0.25">
      <c r="A23" s="45" t="s">
        <v>402</v>
      </c>
      <c r="B23" s="56">
        <v>0</v>
      </c>
      <c r="C23" s="56">
        <v>0</v>
      </c>
      <c r="D23" s="56">
        <v>0</v>
      </c>
      <c r="E23" s="56">
        <v>0</v>
      </c>
      <c r="F23" s="56">
        <v>0</v>
      </c>
      <c r="G23" s="56">
        <f>D23-E23</f>
        <v>0</v>
      </c>
    </row>
    <row r="24" spans="1:7" s="18" customFormat="1" x14ac:dyDescent="0.25">
      <c r="A24" s="45" t="s">
        <v>403</v>
      </c>
      <c r="B24" s="56">
        <f>B25+B26</f>
        <v>0</v>
      </c>
      <c r="C24" s="56">
        <f t="shared" ref="C24:G24" si="5">C25+C26</f>
        <v>0</v>
      </c>
      <c r="D24" s="56">
        <f t="shared" si="5"/>
        <v>0</v>
      </c>
      <c r="E24" s="56">
        <f t="shared" si="5"/>
        <v>0</v>
      </c>
      <c r="F24" s="56">
        <f t="shared" si="5"/>
        <v>0</v>
      </c>
      <c r="G24" s="56">
        <f t="shared" si="5"/>
        <v>0</v>
      </c>
    </row>
    <row r="25" spans="1:7" s="18" customFormat="1" x14ac:dyDescent="0.25">
      <c r="A25" s="53" t="s">
        <v>404</v>
      </c>
      <c r="B25" s="56">
        <v>0</v>
      </c>
      <c r="C25" s="56">
        <v>0</v>
      </c>
      <c r="D25" s="56">
        <v>0</v>
      </c>
      <c r="E25" s="56">
        <v>0</v>
      </c>
      <c r="F25" s="56">
        <v>0</v>
      </c>
      <c r="G25" s="56">
        <f>D25-E25</f>
        <v>0</v>
      </c>
    </row>
    <row r="26" spans="1:7" s="18" customFormat="1" x14ac:dyDescent="0.25">
      <c r="A26" s="53" t="s">
        <v>405</v>
      </c>
      <c r="B26" s="56">
        <v>0</v>
      </c>
      <c r="C26" s="56">
        <v>0</v>
      </c>
      <c r="D26" s="56">
        <v>0</v>
      </c>
      <c r="E26" s="56">
        <v>0</v>
      </c>
      <c r="F26" s="56">
        <v>0</v>
      </c>
      <c r="G26" s="56">
        <f t="shared" ref="G26" si="6">D26-E26</f>
        <v>0</v>
      </c>
    </row>
    <row r="27" spans="1:7" s="18" customFormat="1" x14ac:dyDescent="0.25">
      <c r="A27" s="45" t="s">
        <v>406</v>
      </c>
      <c r="B27" s="56">
        <v>86477801</v>
      </c>
      <c r="C27" s="56">
        <v>5451379.0000000009</v>
      </c>
      <c r="D27" s="56">
        <v>91929180</v>
      </c>
      <c r="E27" s="56">
        <v>44870325.959999993</v>
      </c>
      <c r="F27" s="56">
        <v>44870325.959999993</v>
      </c>
      <c r="G27" s="56">
        <v>47058854.040000007</v>
      </c>
    </row>
    <row r="28" spans="1:7" s="18" customFormat="1" x14ac:dyDescent="0.25">
      <c r="A28" s="54" t="s">
        <v>407</v>
      </c>
      <c r="B28" s="56">
        <f>B29+B30</f>
        <v>0</v>
      </c>
      <c r="C28" s="56">
        <f t="shared" ref="C28:G28" si="7">C29+C30</f>
        <v>0</v>
      </c>
      <c r="D28" s="56">
        <f t="shared" si="7"/>
        <v>0</v>
      </c>
      <c r="E28" s="56">
        <f t="shared" si="7"/>
        <v>0</v>
      </c>
      <c r="F28" s="56">
        <f t="shared" si="7"/>
        <v>0</v>
      </c>
      <c r="G28" s="56">
        <f t="shared" si="7"/>
        <v>0</v>
      </c>
    </row>
    <row r="29" spans="1:7" s="18" customFormat="1" x14ac:dyDescent="0.25">
      <c r="A29" s="53" t="s">
        <v>408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f>D29-E29</f>
        <v>0</v>
      </c>
    </row>
    <row r="30" spans="1:7" s="18" customFormat="1" x14ac:dyDescent="0.25">
      <c r="A30" s="53" t="s">
        <v>409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f t="shared" ref="G30:G31" si="8">D30-E30</f>
        <v>0</v>
      </c>
    </row>
    <row r="31" spans="1:7" s="18" customFormat="1" x14ac:dyDescent="0.25">
      <c r="A31" s="45" t="s">
        <v>410</v>
      </c>
      <c r="B31" s="56">
        <v>0</v>
      </c>
      <c r="C31" s="56">
        <v>0</v>
      </c>
      <c r="D31" s="56">
        <v>0</v>
      </c>
      <c r="E31" s="56">
        <v>0</v>
      </c>
      <c r="F31" s="56">
        <v>0</v>
      </c>
      <c r="G31" s="56">
        <f t="shared" si="8"/>
        <v>0</v>
      </c>
    </row>
    <row r="32" spans="1:7" x14ac:dyDescent="0.25">
      <c r="A32" s="46"/>
      <c r="B32" s="57"/>
      <c r="C32" s="57"/>
      <c r="D32" s="57"/>
      <c r="E32" s="57"/>
      <c r="F32" s="57"/>
      <c r="G32" s="57"/>
    </row>
    <row r="33" spans="1:7" x14ac:dyDescent="0.25">
      <c r="A33" s="47" t="s">
        <v>412</v>
      </c>
      <c r="B33" s="55">
        <f>B21+B9</f>
        <v>86477801</v>
      </c>
      <c r="C33" s="55">
        <f t="shared" ref="C33:G33" si="9">C21+C9</f>
        <v>5451379.0000000009</v>
      </c>
      <c r="D33" s="55">
        <f t="shared" si="9"/>
        <v>91929180</v>
      </c>
      <c r="E33" s="55">
        <f t="shared" si="9"/>
        <v>44870325.959999993</v>
      </c>
      <c r="F33" s="55">
        <f t="shared" si="9"/>
        <v>44870325.959999993</v>
      </c>
      <c r="G33" s="55">
        <f t="shared" si="9"/>
        <v>47058854.040000007</v>
      </c>
    </row>
    <row r="34" spans="1:7" x14ac:dyDescent="0.25">
      <c r="A34" s="49"/>
      <c r="B34" s="10"/>
      <c r="C34" s="10"/>
      <c r="D34" s="10"/>
      <c r="E34" s="10"/>
      <c r="F34" s="10"/>
      <c r="G34" s="10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3">
        <f>'Formato 6 d)'!B9</f>
        <v>0</v>
      </c>
      <c r="Q2" s="13">
        <f>'Formato 6 d)'!C9</f>
        <v>0</v>
      </c>
      <c r="R2" s="13">
        <f>'Formato 6 d)'!D9</f>
        <v>0</v>
      </c>
      <c r="S2" s="13">
        <f>'Formato 6 d)'!E9</f>
        <v>0</v>
      </c>
      <c r="T2" s="13">
        <f>'Formato 6 d)'!F9</f>
        <v>0</v>
      </c>
      <c r="U2" s="13">
        <f>'Formato 6 d)'!G9</f>
        <v>0</v>
      </c>
    </row>
    <row r="3" spans="1:25" ht="14.25" x14ac:dyDescent="0.4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3">
        <f>'Formato 6 d)'!B10</f>
        <v>0</v>
      </c>
      <c r="Q3" s="13">
        <f>'Formato 6 d)'!C10</f>
        <v>0</v>
      </c>
      <c r="R3" s="13">
        <f>'Formato 6 d)'!D10</f>
        <v>0</v>
      </c>
      <c r="S3" s="13">
        <f>'Formato 6 d)'!E10</f>
        <v>0</v>
      </c>
      <c r="T3" s="13">
        <f>'Formato 6 d)'!F10</f>
        <v>0</v>
      </c>
      <c r="U3" s="13">
        <f>'Formato 6 d)'!G10</f>
        <v>0</v>
      </c>
      <c r="V3" s="13"/>
    </row>
    <row r="4" spans="1:25" ht="14.25" x14ac:dyDescent="0.45">
      <c r="A4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3">
        <f>'Formato 6 d)'!B11</f>
        <v>0</v>
      </c>
      <c r="Q4" s="13">
        <f>'Formato 6 d)'!C11</f>
        <v>0</v>
      </c>
      <c r="R4" s="13">
        <f>'Formato 6 d)'!D11</f>
        <v>0</v>
      </c>
      <c r="S4" s="13">
        <f>'Formato 6 d)'!E11</f>
        <v>0</v>
      </c>
      <c r="T4" s="13">
        <f>'Formato 6 d)'!F11</f>
        <v>0</v>
      </c>
      <c r="U4" s="13">
        <f>'Formato 6 d)'!G11</f>
        <v>0</v>
      </c>
      <c r="V4" s="13"/>
    </row>
    <row r="5" spans="1:25" ht="14.25" x14ac:dyDescent="0.45">
      <c r="A5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3">
        <f>'Formato 6 d)'!B12</f>
        <v>0</v>
      </c>
      <c r="Q5" s="13">
        <f>'Formato 6 d)'!C12</f>
        <v>0</v>
      </c>
      <c r="R5" s="13">
        <f>'Formato 6 d)'!D12</f>
        <v>0</v>
      </c>
      <c r="S5" s="13">
        <f>'Formato 6 d)'!E12</f>
        <v>0</v>
      </c>
      <c r="T5" s="13">
        <f>'Formato 6 d)'!F12</f>
        <v>0</v>
      </c>
      <c r="U5" s="13">
        <f>'Formato 6 d)'!G12</f>
        <v>0</v>
      </c>
      <c r="V5" s="13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3">
        <f>'Formato 6 d)'!B13</f>
        <v>0</v>
      </c>
      <c r="Q6" s="13">
        <f>'Formato 6 d)'!C13</f>
        <v>0</v>
      </c>
      <c r="R6" s="13">
        <f>'Formato 6 d)'!D13</f>
        <v>0</v>
      </c>
      <c r="S6" s="13">
        <f>'Formato 6 d)'!E13</f>
        <v>0</v>
      </c>
      <c r="T6" s="13">
        <f>'Formato 6 d)'!F13</f>
        <v>0</v>
      </c>
      <c r="U6" s="13">
        <f>'Formato 6 d)'!G13</f>
        <v>0</v>
      </c>
      <c r="V6" s="13"/>
    </row>
    <row r="7" spans="1:25" x14ac:dyDescent="0.25">
      <c r="A7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3">
        <f>'Formato 6 d)'!B14</f>
        <v>0</v>
      </c>
      <c r="Q7" s="13">
        <f>'Formato 6 d)'!C14</f>
        <v>0</v>
      </c>
      <c r="R7" s="13">
        <f>'Formato 6 d)'!D14</f>
        <v>0</v>
      </c>
      <c r="S7" s="13">
        <f>'Formato 6 d)'!E14</f>
        <v>0</v>
      </c>
      <c r="T7" s="13">
        <f>'Formato 6 d)'!F14</f>
        <v>0</v>
      </c>
      <c r="U7" s="13">
        <f>'Formato 6 d)'!G14</f>
        <v>0</v>
      </c>
      <c r="V7" s="13"/>
      <c r="W7" s="13"/>
      <c r="X7" s="13"/>
      <c r="Y7" s="13"/>
    </row>
    <row r="8" spans="1:25" x14ac:dyDescent="0.25">
      <c r="A8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3">
        <f>'Formato 6 d)'!B15</f>
        <v>0</v>
      </c>
      <c r="Q8" s="13">
        <f>'Formato 6 d)'!C15</f>
        <v>0</v>
      </c>
      <c r="R8" s="13">
        <f>'Formato 6 d)'!D15</f>
        <v>0</v>
      </c>
      <c r="S8" s="13">
        <f>'Formato 6 d)'!E15</f>
        <v>0</v>
      </c>
      <c r="T8" s="13">
        <f>'Formato 6 d)'!F15</f>
        <v>0</v>
      </c>
      <c r="U8" s="13">
        <f>'Formato 6 d)'!G15</f>
        <v>0</v>
      </c>
    </row>
    <row r="9" spans="1:25" x14ac:dyDescent="0.25">
      <c r="A9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3">
        <f>'Formato 6 d)'!B16</f>
        <v>0</v>
      </c>
      <c r="Q9" s="13">
        <f>'Formato 6 d)'!C16</f>
        <v>0</v>
      </c>
      <c r="R9" s="13">
        <f>'Formato 6 d)'!D16</f>
        <v>0</v>
      </c>
      <c r="S9" s="13">
        <f>'Formato 6 d)'!E16</f>
        <v>0</v>
      </c>
      <c r="T9" s="13">
        <f>'Formato 6 d)'!F16</f>
        <v>0</v>
      </c>
      <c r="U9" s="13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3">
        <f>'Formato 6 d)'!B17</f>
        <v>0</v>
      </c>
      <c r="Q10" s="13">
        <f>'Formato 6 d)'!C17</f>
        <v>0</v>
      </c>
      <c r="R10" s="13">
        <f>'Formato 6 d)'!D17</f>
        <v>0</v>
      </c>
      <c r="S10" s="13">
        <f>'Formato 6 d)'!E17</f>
        <v>0</v>
      </c>
      <c r="T10" s="13">
        <f>'Formato 6 d)'!F17</f>
        <v>0</v>
      </c>
      <c r="U10" s="13">
        <f>'Formato 6 d)'!G17</f>
        <v>0</v>
      </c>
    </row>
    <row r="11" spans="1:25" ht="14.25" x14ac:dyDescent="0.45">
      <c r="A11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3">
        <f>'Formato 6 d)'!B18</f>
        <v>0</v>
      </c>
      <c r="Q11" s="13">
        <f>'Formato 6 d)'!C18</f>
        <v>0</v>
      </c>
      <c r="R11" s="13">
        <f>'Formato 6 d)'!D18</f>
        <v>0</v>
      </c>
      <c r="S11" s="13">
        <f>'Formato 6 d)'!E18</f>
        <v>0</v>
      </c>
      <c r="T11" s="13">
        <f>'Formato 6 d)'!F18</f>
        <v>0</v>
      </c>
      <c r="U11" s="13">
        <f>'Formato 6 d)'!G18</f>
        <v>0</v>
      </c>
    </row>
    <row r="12" spans="1:25" ht="14.25" x14ac:dyDescent="0.45">
      <c r="A12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P12" s="13">
        <f>'Formato 6 d)'!B19</f>
        <v>0</v>
      </c>
      <c r="Q12" s="13">
        <f>'Formato 6 d)'!C19</f>
        <v>0</v>
      </c>
      <c r="R12" s="13">
        <f>'Formato 6 d)'!D19</f>
        <v>0</v>
      </c>
      <c r="S12" s="13">
        <f>'Formato 6 d)'!E19</f>
        <v>0</v>
      </c>
      <c r="T12" s="13">
        <f>'Formato 6 d)'!F19</f>
        <v>0</v>
      </c>
      <c r="U12" s="13">
        <f>'Formato 6 d)'!G19</f>
        <v>0</v>
      </c>
    </row>
    <row r="13" spans="1:25" ht="14.25" x14ac:dyDescent="0.45">
      <c r="A1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3">
        <f>'Formato 6 d)'!B21</f>
        <v>86477801</v>
      </c>
      <c r="Q13" s="13">
        <f>'Formato 6 d)'!C21</f>
        <v>5451379.0000000009</v>
      </c>
      <c r="R13" s="13">
        <f>'Formato 6 d)'!D21</f>
        <v>91929180</v>
      </c>
      <c r="S13" s="13">
        <f>'Formato 6 d)'!E21</f>
        <v>44870325.959999993</v>
      </c>
      <c r="T13" s="13">
        <f>'Formato 6 d)'!F21</f>
        <v>44870325.959999993</v>
      </c>
      <c r="U13" s="13">
        <f>'Formato 6 d)'!G21</f>
        <v>47058854.040000007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3">
        <f>'Formato 6 d)'!B22</f>
        <v>0</v>
      </c>
      <c r="Q14" s="13">
        <f>'Formato 6 d)'!C22</f>
        <v>0</v>
      </c>
      <c r="R14" s="13">
        <f>'Formato 6 d)'!D22</f>
        <v>0</v>
      </c>
      <c r="S14" s="13">
        <f>'Formato 6 d)'!E22</f>
        <v>0</v>
      </c>
      <c r="T14" s="13">
        <f>'Formato 6 d)'!F22</f>
        <v>0</v>
      </c>
      <c r="U14" s="13">
        <f>'Formato 6 d)'!G22</f>
        <v>0</v>
      </c>
    </row>
    <row r="15" spans="1:25" ht="14.25" x14ac:dyDescent="0.45">
      <c r="A15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3">
        <f>'Formato 6 d)'!B23</f>
        <v>0</v>
      </c>
      <c r="Q15" s="13">
        <f>'Formato 6 d)'!C23</f>
        <v>0</v>
      </c>
      <c r="R15" s="13">
        <f>'Formato 6 d)'!D23</f>
        <v>0</v>
      </c>
      <c r="S15" s="13">
        <f>'Formato 6 d)'!E23</f>
        <v>0</v>
      </c>
      <c r="T15" s="13">
        <f>'Formato 6 d)'!F23</f>
        <v>0</v>
      </c>
      <c r="U15" s="13">
        <f>'Formato 6 d)'!G23</f>
        <v>0</v>
      </c>
    </row>
    <row r="16" spans="1:25" ht="14.25" x14ac:dyDescent="0.45">
      <c r="A16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3">
        <f>'Formato 6 d)'!B24</f>
        <v>0</v>
      </c>
      <c r="Q16" s="13">
        <f>'Formato 6 d)'!C24</f>
        <v>0</v>
      </c>
      <c r="R16" s="13">
        <f>'Formato 6 d)'!D24</f>
        <v>0</v>
      </c>
      <c r="S16" s="13">
        <f>'Formato 6 d)'!E24</f>
        <v>0</v>
      </c>
      <c r="T16" s="13">
        <f>'Formato 6 d)'!F24</f>
        <v>0</v>
      </c>
      <c r="U16" s="13">
        <f>'Formato 6 d)'!G24</f>
        <v>0</v>
      </c>
    </row>
    <row r="17" spans="1:21" ht="14.25" x14ac:dyDescent="0.45">
      <c r="A17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3">
        <f>'Formato 6 d)'!B25</f>
        <v>0</v>
      </c>
      <c r="Q17" s="13">
        <f>'Formato 6 d)'!C25</f>
        <v>0</v>
      </c>
      <c r="R17" s="13">
        <f>'Formato 6 d)'!D25</f>
        <v>0</v>
      </c>
      <c r="S17" s="13">
        <f>'Formato 6 d)'!E25</f>
        <v>0</v>
      </c>
      <c r="T17" s="13">
        <f>'Formato 6 d)'!F25</f>
        <v>0</v>
      </c>
      <c r="U17" s="13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3">
        <f>'Formato 6 d)'!B26</f>
        <v>0</v>
      </c>
      <c r="Q18" s="13">
        <f>'Formato 6 d)'!C26</f>
        <v>0</v>
      </c>
      <c r="R18" s="13">
        <f>'Formato 6 d)'!D26</f>
        <v>0</v>
      </c>
      <c r="S18" s="13">
        <f>'Formato 6 d)'!E26</f>
        <v>0</v>
      </c>
      <c r="T18" s="13">
        <f>'Formato 6 d)'!F26</f>
        <v>0</v>
      </c>
      <c r="U18" s="13">
        <f>'Formato 6 d)'!G26</f>
        <v>0</v>
      </c>
    </row>
    <row r="19" spans="1:21" x14ac:dyDescent="0.25">
      <c r="A19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3">
        <f>'Formato 6 d)'!B27</f>
        <v>86477801</v>
      </c>
      <c r="Q19" s="13">
        <f>'Formato 6 d)'!C27</f>
        <v>5451379.0000000009</v>
      </c>
      <c r="R19" s="13">
        <f>'Formato 6 d)'!D27</f>
        <v>91929180</v>
      </c>
      <c r="S19" s="13">
        <f>'Formato 6 d)'!E27</f>
        <v>44870325.959999993</v>
      </c>
      <c r="T19" s="13">
        <f>'Formato 6 d)'!F27</f>
        <v>44870325.959999993</v>
      </c>
      <c r="U19" s="13">
        <f>'Formato 6 d)'!G27</f>
        <v>47058854.040000007</v>
      </c>
    </row>
    <row r="20" spans="1:21" x14ac:dyDescent="0.25">
      <c r="A20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3">
        <f>'Formato 6 d)'!B28</f>
        <v>0</v>
      </c>
      <c r="Q20" s="13">
        <f>'Formato 6 d)'!C28</f>
        <v>0</v>
      </c>
      <c r="R20" s="13">
        <f>'Formato 6 d)'!D28</f>
        <v>0</v>
      </c>
      <c r="S20" s="13">
        <f>'Formato 6 d)'!E28</f>
        <v>0</v>
      </c>
      <c r="T20" s="13">
        <f>'Formato 6 d)'!F28</f>
        <v>0</v>
      </c>
      <c r="U20" s="13">
        <f>'Formato 6 d)'!G28</f>
        <v>0</v>
      </c>
    </row>
    <row r="21" spans="1:21" ht="14.25" x14ac:dyDescent="0.45">
      <c r="A21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3">
        <f>'Formato 6 d)'!B29</f>
        <v>0</v>
      </c>
      <c r="Q21" s="13">
        <f>'Formato 6 d)'!C29</f>
        <v>0</v>
      </c>
      <c r="R21" s="13">
        <f>'Formato 6 d)'!D29</f>
        <v>0</v>
      </c>
      <c r="S21" s="13">
        <f>'Formato 6 d)'!E29</f>
        <v>0</v>
      </c>
      <c r="T21" s="13">
        <f>'Formato 6 d)'!F29</f>
        <v>0</v>
      </c>
      <c r="U21" s="13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3">
        <f>'Formato 6 d)'!B30</f>
        <v>0</v>
      </c>
      <c r="Q22" s="13">
        <f>'Formato 6 d)'!C30</f>
        <v>0</v>
      </c>
      <c r="R22" s="13">
        <f>'Formato 6 d)'!D30</f>
        <v>0</v>
      </c>
      <c r="S22" s="13">
        <f>'Formato 6 d)'!E30</f>
        <v>0</v>
      </c>
      <c r="T22" s="13">
        <f>'Formato 6 d)'!F30</f>
        <v>0</v>
      </c>
      <c r="U22" s="13">
        <f>'Formato 6 d)'!G30</f>
        <v>0</v>
      </c>
    </row>
    <row r="23" spans="1:21" ht="14.25" x14ac:dyDescent="0.45">
      <c r="A2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3">
        <f>'Formato 6 d)'!B31</f>
        <v>0</v>
      </c>
      <c r="Q23" s="13">
        <f>'Formato 6 d)'!C31</f>
        <v>0</v>
      </c>
      <c r="R23" s="13">
        <f>'Formato 6 d)'!D31</f>
        <v>0</v>
      </c>
      <c r="S23" s="13">
        <f>'Formato 6 d)'!E31</f>
        <v>0</v>
      </c>
      <c r="T23" s="13">
        <f>'Formato 6 d)'!F31</f>
        <v>0</v>
      </c>
      <c r="U23" s="13">
        <f>'Formato 6 d)'!G31</f>
        <v>0</v>
      </c>
    </row>
    <row r="24" spans="1:21" x14ac:dyDescent="0.25">
      <c r="A24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3">
        <f>'Formato 6 d)'!B33</f>
        <v>86477801</v>
      </c>
      <c r="Q24" s="13">
        <f>'Formato 6 d)'!C33</f>
        <v>5451379.0000000009</v>
      </c>
      <c r="R24" s="13">
        <f>'Formato 6 d)'!D33</f>
        <v>91929180</v>
      </c>
      <c r="S24" s="13">
        <f>'Formato 6 d)'!E33</f>
        <v>44870325.959999993</v>
      </c>
      <c r="T24" s="13">
        <f>'Formato 6 d)'!F33</f>
        <v>44870325.959999993</v>
      </c>
      <c r="U24" s="13">
        <f>'Formato 6 d)'!G33</f>
        <v>47058854.040000007</v>
      </c>
    </row>
    <row r="25" spans="1:21" x14ac:dyDescent="0.25">
      <c r="P25" s="13"/>
      <c r="Q25" s="13"/>
      <c r="R25" s="13"/>
      <c r="S25" s="13"/>
      <c r="T25" s="13"/>
      <c r="U25" s="13"/>
    </row>
    <row r="26" spans="1:21" x14ac:dyDescent="0.25">
      <c r="P26" s="13"/>
      <c r="Q26" s="13"/>
      <c r="R26" s="13"/>
      <c r="S26" s="13"/>
      <c r="T26" s="13"/>
      <c r="U26" s="13"/>
    </row>
    <row r="27" spans="1:21" x14ac:dyDescent="0.25">
      <c r="P27" s="13"/>
      <c r="Q27" s="13"/>
      <c r="R27" s="13"/>
      <c r="S27" s="13"/>
      <c r="T27" s="13"/>
      <c r="U27" s="13"/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  <row r="40" spans="16:21" x14ac:dyDescent="0.25">
      <c r="P40" s="13"/>
      <c r="Q40" s="13"/>
      <c r="R40" s="13"/>
      <c r="S40" s="13"/>
      <c r="T40" s="13"/>
      <c r="U40" s="13"/>
    </row>
    <row r="41" spans="16:21" x14ac:dyDescent="0.25">
      <c r="P41" s="13"/>
      <c r="Q41" s="13"/>
      <c r="R41" s="13"/>
      <c r="S41" s="13"/>
      <c r="T41" s="13"/>
      <c r="U41" s="13"/>
    </row>
    <row r="42" spans="16:21" x14ac:dyDescent="0.25">
      <c r="P42" s="13"/>
      <c r="Q42" s="13"/>
      <c r="R42" s="13"/>
      <c r="S42" s="13"/>
      <c r="T42" s="13"/>
      <c r="U42" s="13"/>
    </row>
    <row r="43" spans="16:21" x14ac:dyDescent="0.25">
      <c r="P43" s="13"/>
      <c r="Q43" s="13"/>
      <c r="R43" s="13"/>
      <c r="S43" s="13"/>
      <c r="T43" s="13"/>
      <c r="U43" s="13"/>
    </row>
    <row r="44" spans="16:21" x14ac:dyDescent="0.25">
      <c r="P44" s="13"/>
      <c r="Q44" s="13"/>
      <c r="R44" s="13"/>
      <c r="S44" s="13"/>
      <c r="T44" s="13"/>
      <c r="U44" s="13"/>
    </row>
    <row r="45" spans="16:21" x14ac:dyDescent="0.25">
      <c r="P45" s="13"/>
      <c r="Q45" s="13"/>
      <c r="R45" s="13"/>
      <c r="S45" s="13"/>
      <c r="T45" s="13"/>
      <c r="U45" s="13"/>
    </row>
    <row r="46" spans="16:21" x14ac:dyDescent="0.25">
      <c r="P46" s="13"/>
      <c r="Q46" s="13"/>
      <c r="R46" s="13"/>
      <c r="S46" s="13"/>
      <c r="T46" s="13"/>
      <c r="U46" s="13"/>
    </row>
    <row r="47" spans="16:21" x14ac:dyDescent="0.25">
      <c r="P47" s="13"/>
      <c r="Q47" s="13"/>
      <c r="R47" s="13"/>
      <c r="S47" s="13"/>
      <c r="T47" s="13"/>
      <c r="U47" s="13"/>
    </row>
    <row r="48" spans="16:21" x14ac:dyDescent="0.25">
      <c r="P48" s="13"/>
      <c r="Q48" s="13"/>
      <c r="R48" s="13"/>
      <c r="S48" s="13"/>
      <c r="T48" s="13"/>
      <c r="U48" s="13"/>
    </row>
    <row r="49" spans="16:21" x14ac:dyDescent="0.25">
      <c r="P49" s="13"/>
      <c r="Q49" s="13"/>
      <c r="R49" s="13"/>
      <c r="S49" s="13"/>
      <c r="T49" s="13"/>
      <c r="U49" s="13"/>
    </row>
    <row r="50" spans="16:21" x14ac:dyDescent="0.25">
      <c r="P50" s="13"/>
      <c r="Q50" s="13"/>
      <c r="R50" s="13"/>
      <c r="S50" s="13"/>
      <c r="T50" s="13"/>
      <c r="U50" s="13"/>
    </row>
    <row r="51" spans="16:21" x14ac:dyDescent="0.25">
      <c r="P51" s="13"/>
      <c r="Q51" s="13"/>
      <c r="R51" s="13"/>
      <c r="S51" s="13"/>
      <c r="T51" s="13"/>
      <c r="U51" s="13"/>
    </row>
    <row r="52" spans="16:21" x14ac:dyDescent="0.25">
      <c r="P52" s="13"/>
      <c r="Q52" s="13"/>
      <c r="R52" s="13"/>
      <c r="S52" s="13"/>
      <c r="T52" s="13"/>
      <c r="U52" s="13"/>
    </row>
    <row r="53" spans="16:21" x14ac:dyDescent="0.25">
      <c r="P53" s="13"/>
      <c r="Q53" s="13"/>
      <c r="R53" s="13"/>
      <c r="S53" s="13"/>
      <c r="T53" s="13"/>
      <c r="U53" s="13"/>
    </row>
    <row r="54" spans="16:21" x14ac:dyDescent="0.25">
      <c r="P54" s="13"/>
      <c r="Q54" s="13"/>
      <c r="R54" s="13"/>
      <c r="S54" s="13"/>
      <c r="T54" s="13"/>
      <c r="U54" s="13"/>
    </row>
    <row r="55" spans="16:21" x14ac:dyDescent="0.25">
      <c r="P55" s="13"/>
      <c r="Q55" s="13"/>
      <c r="R55" s="13"/>
      <c r="S55" s="13"/>
      <c r="T55" s="13"/>
      <c r="U55" s="13"/>
    </row>
    <row r="56" spans="16:21" x14ac:dyDescent="0.25">
      <c r="P56" s="13"/>
      <c r="Q56" s="13"/>
      <c r="R56" s="13"/>
      <c r="S56" s="13"/>
      <c r="T56" s="13"/>
      <c r="U56" s="13"/>
    </row>
    <row r="57" spans="16:21" x14ac:dyDescent="0.25">
      <c r="P57" s="13"/>
      <c r="Q57" s="13"/>
      <c r="R57" s="13"/>
      <c r="S57" s="13"/>
      <c r="T57" s="13"/>
      <c r="U57" s="13"/>
    </row>
    <row r="58" spans="16:21" x14ac:dyDescent="0.25">
      <c r="P58" s="13"/>
      <c r="Q58" s="13"/>
      <c r="R58" s="13"/>
      <c r="S58" s="13"/>
      <c r="T58" s="13"/>
      <c r="U58" s="13"/>
    </row>
    <row r="59" spans="16:21" x14ac:dyDescent="0.25">
      <c r="P59" s="13"/>
      <c r="Q59" s="13"/>
      <c r="R59" s="13"/>
      <c r="S59" s="13"/>
      <c r="T59" s="13"/>
      <c r="U59" s="13"/>
    </row>
    <row r="60" spans="16:21" x14ac:dyDescent="0.25">
      <c r="P60" s="13"/>
      <c r="Q60" s="13"/>
      <c r="R60" s="13"/>
      <c r="S60" s="13"/>
      <c r="T60" s="13"/>
      <c r="U60" s="13"/>
    </row>
    <row r="61" spans="16:21" x14ac:dyDescent="0.25">
      <c r="P61" s="13"/>
      <c r="Q61" s="13"/>
      <c r="R61" s="13"/>
      <c r="S61" s="13"/>
      <c r="T61" s="13"/>
      <c r="U61" s="13"/>
    </row>
    <row r="62" spans="16:21" x14ac:dyDescent="0.25">
      <c r="P62" s="13"/>
      <c r="Q62" s="13"/>
      <c r="R62" s="13"/>
      <c r="S62" s="13"/>
      <c r="T62" s="13"/>
      <c r="U62" s="13"/>
    </row>
    <row r="63" spans="16:21" x14ac:dyDescent="0.25">
      <c r="P63" s="13"/>
      <c r="Q63" s="13"/>
      <c r="R63" s="13"/>
      <c r="S63" s="13"/>
      <c r="T63" s="13"/>
      <c r="U63" s="13"/>
    </row>
    <row r="64" spans="16:21" x14ac:dyDescent="0.25">
      <c r="P64" s="13"/>
      <c r="Q64" s="13"/>
      <c r="R64" s="13"/>
      <c r="S64" s="13"/>
      <c r="T64" s="13"/>
      <c r="U64" s="13"/>
    </row>
    <row r="65" spans="16:21" x14ac:dyDescent="0.25">
      <c r="P65" s="13"/>
      <c r="Q65" s="13"/>
      <c r="R65" s="13"/>
      <c r="S65" s="13"/>
      <c r="T65" s="13"/>
      <c r="U65" s="13"/>
    </row>
    <row r="66" spans="16:21" x14ac:dyDescent="0.25">
      <c r="P66" s="13"/>
      <c r="Q66" s="13"/>
      <c r="R66" s="13"/>
      <c r="S66" s="13"/>
      <c r="T66" s="13"/>
      <c r="U66" s="13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activeCell="B15" sqref="B15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41" t="s">
        <v>413</v>
      </c>
      <c r="B1" s="141"/>
      <c r="C1" s="141"/>
      <c r="D1" s="141"/>
      <c r="E1" s="141"/>
      <c r="F1" s="141"/>
      <c r="G1" s="141"/>
    </row>
    <row r="2" spans="1:7" ht="14.25" x14ac:dyDescent="0.45">
      <c r="A2" s="126" t="str">
        <f>ENTIDAD</f>
        <v>Municipio de León, Gobierno del Estado de Guanajuato</v>
      </c>
      <c r="B2" s="127"/>
      <c r="C2" s="127"/>
      <c r="D2" s="127"/>
      <c r="E2" s="127"/>
      <c r="F2" s="127"/>
      <c r="G2" s="128"/>
    </row>
    <row r="3" spans="1:7" ht="14.25" x14ac:dyDescent="0.45">
      <c r="A3" s="129" t="s">
        <v>414</v>
      </c>
      <c r="B3" s="130"/>
      <c r="C3" s="130"/>
      <c r="D3" s="130"/>
      <c r="E3" s="130"/>
      <c r="F3" s="130"/>
      <c r="G3" s="131"/>
    </row>
    <row r="4" spans="1:7" ht="14.25" x14ac:dyDescent="0.45">
      <c r="A4" s="129" t="s">
        <v>118</v>
      </c>
      <c r="B4" s="130"/>
      <c r="C4" s="130"/>
      <c r="D4" s="130"/>
      <c r="E4" s="130"/>
      <c r="F4" s="130"/>
      <c r="G4" s="131"/>
    </row>
    <row r="5" spans="1:7" ht="14.25" x14ac:dyDescent="0.45">
      <c r="A5" s="129" t="s">
        <v>415</v>
      </c>
      <c r="B5" s="130"/>
      <c r="C5" s="130"/>
      <c r="D5" s="130"/>
      <c r="E5" s="130"/>
      <c r="F5" s="130"/>
      <c r="G5" s="131"/>
    </row>
    <row r="6" spans="1:7" x14ac:dyDescent="0.25">
      <c r="A6" s="138" t="s">
        <v>3289</v>
      </c>
      <c r="B6" s="43">
        <f>ANIO1P</f>
        <v>2023</v>
      </c>
      <c r="C6" s="149" t="str">
        <f>ANIO2P</f>
        <v>2024 (d)</v>
      </c>
      <c r="D6" s="149" t="str">
        <f>ANIO3P</f>
        <v>2025 (d)</v>
      </c>
      <c r="E6" s="149" t="str">
        <f>ANIO4P</f>
        <v>2026 (d)</v>
      </c>
      <c r="F6" s="149" t="str">
        <f>ANIO5P</f>
        <v>2027 (d)</v>
      </c>
      <c r="G6" s="149" t="str">
        <f>ANIO6P</f>
        <v>2028 (d)</v>
      </c>
    </row>
    <row r="7" spans="1:7" ht="48" customHeight="1" x14ac:dyDescent="0.25">
      <c r="A7" s="139"/>
      <c r="B7" s="73" t="s">
        <v>3292</v>
      </c>
      <c r="C7" s="150"/>
      <c r="D7" s="150"/>
      <c r="E7" s="150"/>
      <c r="F7" s="150"/>
      <c r="G7" s="150"/>
    </row>
    <row r="8" spans="1:7" x14ac:dyDescent="0.25">
      <c r="A8" s="44" t="s">
        <v>421</v>
      </c>
      <c r="B8" s="28">
        <f>SUM(B9:B20)</f>
        <v>93437801</v>
      </c>
      <c r="C8" s="28">
        <f t="shared" ref="C8:G8" si="0">SUM(C9:C20)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ht="14.25" x14ac:dyDescent="0.45">
      <c r="A9" s="45" t="s">
        <v>216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</row>
    <row r="10" spans="1:7" ht="14.25" x14ac:dyDescent="0.45">
      <c r="A10" s="45" t="s">
        <v>217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</row>
    <row r="11" spans="1:7" ht="14.25" x14ac:dyDescent="0.45">
      <c r="A11" s="45" t="s">
        <v>218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</row>
    <row r="12" spans="1:7" ht="14.25" x14ac:dyDescent="0.45">
      <c r="A12" s="45" t="s">
        <v>416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7" ht="14.25" x14ac:dyDescent="0.45">
      <c r="A13" s="45" t="s">
        <v>220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</row>
    <row r="14" spans="1:7" ht="14.25" x14ac:dyDescent="0.45">
      <c r="A14" s="45" t="s">
        <v>221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</row>
    <row r="15" spans="1:7" x14ac:dyDescent="0.25">
      <c r="A15" s="45" t="s">
        <v>417</v>
      </c>
      <c r="B15" s="50">
        <v>6960000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</row>
    <row r="16" spans="1:7" ht="14.25" x14ac:dyDescent="0.45">
      <c r="A16" s="45" t="s">
        <v>418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7" spans="1:7" x14ac:dyDescent="0.25">
      <c r="A17" s="8" t="s">
        <v>419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</row>
    <row r="18" spans="1:7" x14ac:dyDescent="0.25">
      <c r="A18" s="45" t="s">
        <v>240</v>
      </c>
      <c r="B18" s="50">
        <v>86477801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</row>
    <row r="19" spans="1:7" ht="14.25" x14ac:dyDescent="0.45">
      <c r="A19" s="45" t="s">
        <v>241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</row>
    <row r="20" spans="1:7" x14ac:dyDescent="0.25">
      <c r="A20" s="45" t="s">
        <v>420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</row>
    <row r="21" spans="1:7" ht="14.25" x14ac:dyDescent="0.45">
      <c r="A21" s="46"/>
      <c r="B21" s="46"/>
      <c r="C21" s="46"/>
      <c r="D21" s="46"/>
      <c r="E21" s="46"/>
      <c r="F21" s="46"/>
      <c r="G21" s="46"/>
    </row>
    <row r="22" spans="1:7" ht="14.25" x14ac:dyDescent="0.45">
      <c r="A22" s="47" t="s">
        <v>422</v>
      </c>
      <c r="B22" s="51">
        <f>SUM(B23:B27)</f>
        <v>0</v>
      </c>
      <c r="C22" s="51">
        <f t="shared" ref="C22:G22" si="1">SUM(C23:C27)</f>
        <v>0</v>
      </c>
      <c r="D22" s="51">
        <f t="shared" si="1"/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</row>
    <row r="23" spans="1:7" ht="14.25" x14ac:dyDescent="0.45">
      <c r="A23" s="45" t="s">
        <v>423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7" x14ac:dyDescent="0.25">
      <c r="A24" s="45" t="s">
        <v>424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7" x14ac:dyDescent="0.25">
      <c r="A25" s="45" t="s">
        <v>425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</row>
    <row r="26" spans="1:7" x14ac:dyDescent="0.25">
      <c r="A26" s="45" t="s">
        <v>265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x14ac:dyDescent="0.25">
      <c r="A27" s="45" t="s">
        <v>266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426</v>
      </c>
      <c r="B29" s="51">
        <f>B30</f>
        <v>0</v>
      </c>
      <c r="C29" s="51">
        <f t="shared" ref="C29:G29" si="2">C30</f>
        <v>0</v>
      </c>
      <c r="D29" s="51">
        <f t="shared" si="2"/>
        <v>0</v>
      </c>
      <c r="E29" s="51">
        <f t="shared" si="2"/>
        <v>0</v>
      </c>
      <c r="F29" s="51">
        <f t="shared" si="2"/>
        <v>0</v>
      </c>
      <c r="G29" s="51">
        <f t="shared" si="2"/>
        <v>0</v>
      </c>
    </row>
    <row r="30" spans="1:7" x14ac:dyDescent="0.25">
      <c r="A30" s="45" t="s">
        <v>269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</row>
    <row r="31" spans="1:7" x14ac:dyDescent="0.25">
      <c r="A31" s="46"/>
      <c r="B31" s="46"/>
      <c r="C31" s="46"/>
      <c r="D31" s="46"/>
      <c r="E31" s="46"/>
      <c r="F31" s="46"/>
      <c r="G31" s="46"/>
    </row>
    <row r="32" spans="1:7" x14ac:dyDescent="0.25">
      <c r="A32" s="9" t="s">
        <v>427</v>
      </c>
      <c r="B32" s="51">
        <f>B29+B22+B8</f>
        <v>93437801</v>
      </c>
      <c r="C32" s="51">
        <f t="shared" ref="C32:F32" si="3">C29+C22+C8</f>
        <v>0</v>
      </c>
      <c r="D32" s="51">
        <f t="shared" si="3"/>
        <v>0</v>
      </c>
      <c r="E32" s="51">
        <f t="shared" si="3"/>
        <v>0</v>
      </c>
      <c r="F32" s="51">
        <f t="shared" si="3"/>
        <v>0</v>
      </c>
      <c r="G32" s="51">
        <f>G29+G22+G8</f>
        <v>0</v>
      </c>
    </row>
    <row r="33" spans="1:7" x14ac:dyDescent="0.25">
      <c r="A33" s="46"/>
      <c r="B33" s="46"/>
      <c r="C33" s="46"/>
      <c r="D33" s="46"/>
      <c r="E33" s="46"/>
      <c r="F33" s="46"/>
      <c r="G33" s="46"/>
    </row>
    <row r="34" spans="1:7" x14ac:dyDescent="0.25">
      <c r="A34" s="47" t="s">
        <v>271</v>
      </c>
      <c r="B34" s="52"/>
      <c r="C34" s="52"/>
      <c r="D34" s="52"/>
      <c r="E34" s="52"/>
      <c r="F34" s="52"/>
      <c r="G34" s="52"/>
    </row>
    <row r="35" spans="1:7" ht="30" x14ac:dyDescent="0.25">
      <c r="A35" s="48" t="s">
        <v>428</v>
      </c>
      <c r="B35" s="50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</row>
    <row r="36" spans="1:7" ht="30" x14ac:dyDescent="0.25">
      <c r="A36" s="48" t="s">
        <v>273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</row>
    <row r="37" spans="1:7" x14ac:dyDescent="0.25">
      <c r="A37" s="47" t="s">
        <v>429</v>
      </c>
      <c r="B37" s="51">
        <f>B36+B35</f>
        <v>0</v>
      </c>
      <c r="C37" s="51">
        <f t="shared" ref="C37:F37" si="4">C36+C35</f>
        <v>0</v>
      </c>
      <c r="D37" s="51">
        <f t="shared" si="4"/>
        <v>0</v>
      </c>
      <c r="E37" s="51">
        <f t="shared" si="4"/>
        <v>0</v>
      </c>
      <c r="F37" s="51">
        <f t="shared" si="4"/>
        <v>0</v>
      </c>
      <c r="G37" s="51">
        <f>G36+G35</f>
        <v>0</v>
      </c>
    </row>
    <row r="38" spans="1:7" x14ac:dyDescent="0.25">
      <c r="A38" s="49"/>
      <c r="B38" s="5"/>
      <c r="C38" s="5"/>
      <c r="D38" s="5"/>
      <c r="E38" s="5"/>
      <c r="F38" s="5"/>
      <c r="G38" s="5"/>
    </row>
    <row r="39" spans="1:7" ht="14.25" hidden="1" x14ac:dyDescent="0.45"/>
    <row r="40" spans="1:7" ht="14.25" hidden="1" x14ac:dyDescent="0.45"/>
    <row r="41" spans="1:7" ht="14.25" hidden="1" x14ac:dyDescent="0.45"/>
    <row r="42" spans="1:7" ht="14.25" hidden="1" x14ac:dyDescent="0.45"/>
    <row r="43" spans="1:7" ht="14.25" hidden="1" x14ac:dyDescent="0.45"/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3">
        <f>'Formato 7 a)'!B8</f>
        <v>93437801</v>
      </c>
      <c r="Q2" s="13">
        <f>'Formato 7 a)'!C8</f>
        <v>0</v>
      </c>
      <c r="R2" s="13">
        <f>'Formato 7 a)'!D8</f>
        <v>0</v>
      </c>
      <c r="S2" s="13">
        <f>'Formato 7 a)'!E8</f>
        <v>0</v>
      </c>
      <c r="T2" s="13">
        <f>'Formato 7 a)'!F8</f>
        <v>0</v>
      </c>
      <c r="U2" s="13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3">
        <f>'Formato 7 a)'!B9</f>
        <v>0</v>
      </c>
      <c r="Q3" s="13">
        <f>'Formato 7 a)'!C9</f>
        <v>0</v>
      </c>
      <c r="R3" s="13">
        <f>'Formato 7 a)'!D9</f>
        <v>0</v>
      </c>
      <c r="S3" s="13">
        <f>'Formato 7 a)'!E9</f>
        <v>0</v>
      </c>
      <c r="T3" s="13">
        <f>'Formato 7 a)'!F9</f>
        <v>0</v>
      </c>
      <c r="U3" s="13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3">
        <f>'Formato 7 a)'!B10</f>
        <v>0</v>
      </c>
      <c r="Q4" s="13">
        <f>'Formato 7 a)'!C10</f>
        <v>0</v>
      </c>
      <c r="R4" s="13">
        <f>'Formato 7 a)'!D10</f>
        <v>0</v>
      </c>
      <c r="S4" s="13">
        <f>'Formato 7 a)'!E10</f>
        <v>0</v>
      </c>
      <c r="T4" s="13">
        <f>'Formato 7 a)'!F10</f>
        <v>0</v>
      </c>
      <c r="U4" s="13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3">
        <f>'Formato 7 a)'!B11</f>
        <v>0</v>
      </c>
      <c r="Q5" s="13">
        <f>'Formato 7 a)'!C11</f>
        <v>0</v>
      </c>
      <c r="R5" s="13">
        <f>'Formato 7 a)'!D11</f>
        <v>0</v>
      </c>
      <c r="S5" s="13">
        <f>'Formato 7 a)'!E11</f>
        <v>0</v>
      </c>
      <c r="T5" s="13">
        <f>'Formato 7 a)'!F11</f>
        <v>0</v>
      </c>
      <c r="U5" s="13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3">
        <f>'Formato 7 a)'!B12</f>
        <v>0</v>
      </c>
      <c r="Q6" s="13">
        <f>'Formato 7 a)'!C12</f>
        <v>0</v>
      </c>
      <c r="R6" s="13">
        <f>'Formato 7 a)'!D12</f>
        <v>0</v>
      </c>
      <c r="S6" s="13">
        <f>'Formato 7 a)'!E12</f>
        <v>0</v>
      </c>
      <c r="T6" s="13">
        <f>'Formato 7 a)'!F12</f>
        <v>0</v>
      </c>
      <c r="U6" s="13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3">
        <f>'Formato 7 a)'!B13</f>
        <v>0</v>
      </c>
      <c r="Q7" s="13">
        <f>'Formato 7 a)'!C13</f>
        <v>0</v>
      </c>
      <c r="R7" s="13">
        <f>'Formato 7 a)'!D13</f>
        <v>0</v>
      </c>
      <c r="S7" s="13">
        <f>'Formato 7 a)'!E13</f>
        <v>0</v>
      </c>
      <c r="T7" s="13">
        <f>'Formato 7 a)'!F13</f>
        <v>0</v>
      </c>
      <c r="U7" s="13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3">
        <f>'Formato 7 a)'!B14</f>
        <v>0</v>
      </c>
      <c r="Q8" s="13">
        <f>'Formato 7 a)'!C14</f>
        <v>0</v>
      </c>
      <c r="R8" s="13">
        <f>'Formato 7 a)'!D14</f>
        <v>0</v>
      </c>
      <c r="S8" s="13">
        <f>'Formato 7 a)'!E14</f>
        <v>0</v>
      </c>
      <c r="T8" s="13">
        <f>'Formato 7 a)'!F14</f>
        <v>0</v>
      </c>
      <c r="U8" s="13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3">
        <f>'Formato 7 a)'!B15</f>
        <v>6960000</v>
      </c>
      <c r="Q9" s="13">
        <f>'Formato 7 a)'!C15</f>
        <v>0</v>
      </c>
      <c r="R9" s="13">
        <f>'Formato 7 a)'!D15</f>
        <v>0</v>
      </c>
      <c r="S9" s="13">
        <f>'Formato 7 a)'!E15</f>
        <v>0</v>
      </c>
      <c r="T9" s="13">
        <f>'Formato 7 a)'!F15</f>
        <v>0</v>
      </c>
      <c r="U9" s="13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3">
        <f>'Formato 7 a)'!B16</f>
        <v>0</v>
      </c>
      <c r="Q10" s="13">
        <f>'Formato 7 a)'!C16</f>
        <v>0</v>
      </c>
      <c r="R10" s="13">
        <f>'Formato 7 a)'!D16</f>
        <v>0</v>
      </c>
      <c r="S10" s="13">
        <f>'Formato 7 a)'!E16</f>
        <v>0</v>
      </c>
      <c r="T10" s="13">
        <f>'Formato 7 a)'!F16</f>
        <v>0</v>
      </c>
      <c r="U10" s="13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3">
        <f>'Formato 7 a)'!B17</f>
        <v>0</v>
      </c>
      <c r="Q11" s="13">
        <f>'Formato 7 a)'!C17</f>
        <v>0</v>
      </c>
      <c r="R11" s="13">
        <f>'Formato 7 a)'!D17</f>
        <v>0</v>
      </c>
      <c r="S11" s="13">
        <f>'Formato 7 a)'!E17</f>
        <v>0</v>
      </c>
      <c r="T11" s="13">
        <f>'Formato 7 a)'!F17</f>
        <v>0</v>
      </c>
      <c r="U11" s="13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3">
        <f>'Formato 7 a)'!B18</f>
        <v>86477801</v>
      </c>
      <c r="Q12" s="13">
        <f>'Formato 7 a)'!C18</f>
        <v>0</v>
      </c>
      <c r="R12" s="13">
        <f>'Formato 7 a)'!D18</f>
        <v>0</v>
      </c>
      <c r="S12" s="13">
        <f>'Formato 7 a)'!E18</f>
        <v>0</v>
      </c>
      <c r="T12" s="13">
        <f>'Formato 7 a)'!F18</f>
        <v>0</v>
      </c>
      <c r="U12" s="13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3">
        <f>'Formato 7 a)'!B19</f>
        <v>0</v>
      </c>
      <c r="Q13" s="13">
        <f>'Formato 7 a)'!C19</f>
        <v>0</v>
      </c>
      <c r="R13" s="13">
        <f>'Formato 7 a)'!D19</f>
        <v>0</v>
      </c>
      <c r="S13" s="13">
        <f>'Formato 7 a)'!E19</f>
        <v>0</v>
      </c>
      <c r="T13" s="13">
        <f>'Formato 7 a)'!F19</f>
        <v>0</v>
      </c>
      <c r="U13" s="13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3">
        <f>'Formato 7 a)'!B20</f>
        <v>0</v>
      </c>
      <c r="Q14" s="13">
        <f>'Formato 7 a)'!C20</f>
        <v>0</v>
      </c>
      <c r="R14" s="13">
        <f>'Formato 7 a)'!D20</f>
        <v>0</v>
      </c>
      <c r="S14" s="13">
        <f>'Formato 7 a)'!E20</f>
        <v>0</v>
      </c>
      <c r="T14" s="13">
        <f>'Formato 7 a)'!F20</f>
        <v>0</v>
      </c>
      <c r="U14" s="13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3">
        <f>'Formato 7 a)'!B22</f>
        <v>0</v>
      </c>
      <c r="Q15" s="13">
        <f>'Formato 7 a)'!C22</f>
        <v>0</v>
      </c>
      <c r="R15" s="13">
        <f>'Formato 7 a)'!D22</f>
        <v>0</v>
      </c>
      <c r="S15" s="13">
        <f>'Formato 7 a)'!E22</f>
        <v>0</v>
      </c>
      <c r="T15" s="13">
        <f>'Formato 7 a)'!F22</f>
        <v>0</v>
      </c>
      <c r="U15" s="13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3">
        <f>'Formato 7 a)'!B23</f>
        <v>0</v>
      </c>
      <c r="Q16" s="13">
        <f>'Formato 7 a)'!C23</f>
        <v>0</v>
      </c>
      <c r="R16" s="13">
        <f>'Formato 7 a)'!D23</f>
        <v>0</v>
      </c>
      <c r="S16" s="13">
        <f>'Formato 7 a)'!E23</f>
        <v>0</v>
      </c>
      <c r="T16" s="13">
        <f>'Formato 7 a)'!F23</f>
        <v>0</v>
      </c>
      <c r="U16" s="13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3">
        <f>'Formato 7 a)'!B24</f>
        <v>0</v>
      </c>
      <c r="Q17" s="13">
        <f>'Formato 7 a)'!C24</f>
        <v>0</v>
      </c>
      <c r="R17" s="13">
        <f>'Formato 7 a)'!D24</f>
        <v>0</v>
      </c>
      <c r="S17" s="13">
        <f>'Formato 7 a)'!E24</f>
        <v>0</v>
      </c>
      <c r="T17" s="13">
        <f>'Formato 7 a)'!F24</f>
        <v>0</v>
      </c>
      <c r="U17" s="13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3">
        <f>'Formato 7 a)'!B25</f>
        <v>0</v>
      </c>
      <c r="Q18" s="13">
        <f>'Formato 7 a)'!C25</f>
        <v>0</v>
      </c>
      <c r="R18" s="13">
        <f>'Formato 7 a)'!D25</f>
        <v>0</v>
      </c>
      <c r="S18" s="13">
        <f>'Formato 7 a)'!E25</f>
        <v>0</v>
      </c>
      <c r="T18" s="13">
        <f>'Formato 7 a)'!F25</f>
        <v>0</v>
      </c>
      <c r="U18" s="13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3">
        <f>'Formato 7 a)'!B26</f>
        <v>0</v>
      </c>
      <c r="Q19" s="13">
        <f>'Formato 7 a)'!C26</f>
        <v>0</v>
      </c>
      <c r="R19" s="13">
        <f>'Formato 7 a)'!D26</f>
        <v>0</v>
      </c>
      <c r="S19" s="13">
        <f>'Formato 7 a)'!E26</f>
        <v>0</v>
      </c>
      <c r="T19" s="13">
        <f>'Formato 7 a)'!F26</f>
        <v>0</v>
      </c>
      <c r="U19" s="13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3">
        <f>'Formato 7 a)'!B27</f>
        <v>0</v>
      </c>
      <c r="Q20" s="13">
        <f>'Formato 7 a)'!C27</f>
        <v>0</v>
      </c>
      <c r="R20" s="13">
        <f>'Formato 7 a)'!D27</f>
        <v>0</v>
      </c>
      <c r="S20" s="13">
        <f>'Formato 7 a)'!E27</f>
        <v>0</v>
      </c>
      <c r="T20" s="13">
        <f>'Formato 7 a)'!F27</f>
        <v>0</v>
      </c>
      <c r="U20" s="13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3">
        <f>'Formato 7 a)'!B29</f>
        <v>0</v>
      </c>
      <c r="Q21" s="13">
        <f>'Formato 7 a)'!C29</f>
        <v>0</v>
      </c>
      <c r="R21" s="13">
        <f>'Formato 7 a)'!D29</f>
        <v>0</v>
      </c>
      <c r="S21" s="13">
        <f>'Formato 7 a)'!E29</f>
        <v>0</v>
      </c>
      <c r="T21" s="13">
        <f>'Formato 7 a)'!F29</f>
        <v>0</v>
      </c>
      <c r="U21" s="13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3">
        <f>'Formato 7 a)'!B30</f>
        <v>0</v>
      </c>
      <c r="Q22" s="13">
        <f>'Formato 7 a)'!C30</f>
        <v>0</v>
      </c>
      <c r="R22" s="13">
        <f>'Formato 7 a)'!D30</f>
        <v>0</v>
      </c>
      <c r="S22" s="13">
        <f>'Formato 7 a)'!E30</f>
        <v>0</v>
      </c>
      <c r="T22" s="13">
        <f>'Formato 7 a)'!F30</f>
        <v>0</v>
      </c>
      <c r="U22" s="13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3">
        <f>'Formato 7 a)'!B32</f>
        <v>93437801</v>
      </c>
      <c r="Q23" s="13">
        <f>'Formato 7 a)'!C32</f>
        <v>0</v>
      </c>
      <c r="R23" s="13">
        <f>'Formato 7 a)'!D32</f>
        <v>0</v>
      </c>
      <c r="S23" s="13">
        <f>'Formato 7 a)'!E32</f>
        <v>0</v>
      </c>
      <c r="T23" s="13">
        <f>'Formato 7 a)'!F32</f>
        <v>0</v>
      </c>
      <c r="U23" s="13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3"/>
      <c r="Q24" s="13"/>
      <c r="R24" s="13"/>
      <c r="S24" s="13"/>
      <c r="T24" s="13"/>
      <c r="U24" s="13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3">
        <f>'Formato 7 a)'!B35</f>
        <v>0</v>
      </c>
      <c r="Q25" s="13">
        <f>'Formato 7 a)'!C35</f>
        <v>0</v>
      </c>
      <c r="R25" s="13">
        <f>'Formato 7 a)'!D35</f>
        <v>0</v>
      </c>
      <c r="S25" s="13">
        <f>'Formato 7 a)'!E35</f>
        <v>0</v>
      </c>
      <c r="T25" s="13">
        <f>'Formato 7 a)'!F35</f>
        <v>0</v>
      </c>
      <c r="U25" s="13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3">
        <f>'Formato 7 a)'!B36</f>
        <v>0</v>
      </c>
      <c r="Q26" s="13">
        <f>'Formato 7 a)'!C36</f>
        <v>0</v>
      </c>
      <c r="R26" s="13">
        <f>'Formato 7 a)'!D36</f>
        <v>0</v>
      </c>
      <c r="S26" s="13">
        <f>'Formato 7 a)'!E36</f>
        <v>0</v>
      </c>
      <c r="T26" s="13">
        <f>'Formato 7 a)'!F36</f>
        <v>0</v>
      </c>
      <c r="U26" s="13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3">
        <f>'Formato 7 a)'!B37</f>
        <v>0</v>
      </c>
      <c r="Q27" s="13">
        <f>'Formato 7 a)'!C37</f>
        <v>0</v>
      </c>
      <c r="R27" s="13">
        <f>'Formato 7 a)'!D37</f>
        <v>0</v>
      </c>
      <c r="S27" s="13">
        <f>'Formato 7 a)'!E37</f>
        <v>0</v>
      </c>
      <c r="T27" s="13">
        <f>'Formato 7 a)'!F37</f>
        <v>0</v>
      </c>
      <c r="U27" s="13">
        <f>'Formato 7 a)'!G37</f>
        <v>0</v>
      </c>
    </row>
    <row r="28" spans="1:21" x14ac:dyDescent="0.25">
      <c r="P28" s="13"/>
      <c r="Q28" s="13"/>
      <c r="R28" s="13"/>
      <c r="S28" s="13"/>
      <c r="T28" s="13"/>
      <c r="U28" s="13"/>
    </row>
    <row r="29" spans="1:21" x14ac:dyDescent="0.25">
      <c r="P29" s="13"/>
      <c r="Q29" s="13"/>
      <c r="R29" s="13"/>
      <c r="S29" s="13"/>
      <c r="T29" s="13"/>
      <c r="U29" s="13"/>
    </row>
    <row r="30" spans="1:21" x14ac:dyDescent="0.25">
      <c r="P30" s="13"/>
      <c r="Q30" s="13"/>
      <c r="R30" s="13"/>
      <c r="S30" s="13"/>
      <c r="T30" s="13"/>
      <c r="U30" s="13"/>
    </row>
    <row r="31" spans="1:21" x14ac:dyDescent="0.25">
      <c r="P31" s="13"/>
      <c r="Q31" s="13"/>
      <c r="R31" s="13"/>
      <c r="S31" s="13"/>
      <c r="T31" s="13"/>
      <c r="U31" s="13"/>
    </row>
    <row r="32" spans="1:21" x14ac:dyDescent="0.25">
      <c r="P32" s="13"/>
      <c r="Q32" s="13"/>
      <c r="R32" s="13"/>
      <c r="S32" s="13"/>
      <c r="T32" s="13"/>
      <c r="U32" s="13"/>
    </row>
    <row r="33" spans="16:21" x14ac:dyDescent="0.25">
      <c r="P33" s="13"/>
      <c r="Q33" s="13"/>
      <c r="R33" s="13"/>
      <c r="S33" s="13"/>
      <c r="T33" s="13"/>
      <c r="U33" s="13"/>
    </row>
    <row r="34" spans="16:21" x14ac:dyDescent="0.25">
      <c r="P34" s="13"/>
      <c r="Q34" s="13"/>
      <c r="R34" s="13"/>
      <c r="S34" s="13"/>
      <c r="T34" s="13"/>
      <c r="U34" s="13"/>
    </row>
    <row r="35" spans="16:21" x14ac:dyDescent="0.25">
      <c r="P35" s="13"/>
      <c r="Q35" s="13"/>
      <c r="R35" s="13"/>
      <c r="S35" s="13"/>
      <c r="T35" s="13"/>
      <c r="U35" s="13"/>
    </row>
    <row r="36" spans="16:21" x14ac:dyDescent="0.25">
      <c r="P36" s="13"/>
      <c r="Q36" s="13"/>
      <c r="R36" s="13"/>
      <c r="S36" s="13"/>
      <c r="T36" s="13"/>
      <c r="U36" s="13"/>
    </row>
    <row r="37" spans="16:21" x14ac:dyDescent="0.25">
      <c r="P37" s="13"/>
      <c r="Q37" s="13"/>
      <c r="R37" s="13"/>
      <c r="S37" s="13"/>
      <c r="T37" s="13"/>
      <c r="U37" s="13"/>
    </row>
    <row r="38" spans="16:21" x14ac:dyDescent="0.25">
      <c r="P38" s="13"/>
      <c r="Q38" s="13"/>
      <c r="R38" s="13"/>
      <c r="S38" s="13"/>
      <c r="T38" s="13"/>
      <c r="U38" s="13"/>
    </row>
    <row r="39" spans="16:21" x14ac:dyDescent="0.25">
      <c r="P39" s="13"/>
      <c r="Q39" s="13"/>
      <c r="R39" s="13"/>
      <c r="S39" s="13"/>
      <c r="T39" s="13"/>
      <c r="U39" s="13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topLeftCell="A16" zoomScale="90" zoomScaleNormal="90" workbookViewId="0">
      <selection activeCell="C15" sqref="C15"/>
    </sheetView>
  </sheetViews>
  <sheetFormatPr baseColWidth="10" defaultColWidth="0" defaultRowHeight="15" zeroHeight="1" x14ac:dyDescent="0.25"/>
  <cols>
    <col min="1" max="1" width="68.7109375" customWidth="1"/>
    <col min="2" max="7" width="20.7109375" customWidth="1"/>
    <col min="8" max="16384" width="10.85546875" hidden="1"/>
  </cols>
  <sheetData>
    <row r="1" spans="1:7" ht="37.5" customHeight="1" x14ac:dyDescent="0.45">
      <c r="A1" s="141" t="s">
        <v>451</v>
      </c>
      <c r="B1" s="141"/>
      <c r="C1" s="141"/>
      <c r="D1" s="141"/>
      <c r="E1" s="141"/>
      <c r="F1" s="141"/>
      <c r="G1" s="141"/>
    </row>
    <row r="2" spans="1:7" ht="14.25" x14ac:dyDescent="0.45">
      <c r="A2" s="126" t="str">
        <f>ENTIDAD</f>
        <v>Municipio de León, Gobierno del Estado de Guanajuato</v>
      </c>
      <c r="B2" s="127"/>
      <c r="C2" s="127"/>
      <c r="D2" s="127"/>
      <c r="E2" s="127"/>
      <c r="F2" s="127"/>
      <c r="G2" s="128"/>
    </row>
    <row r="3" spans="1:7" ht="14.25" x14ac:dyDescent="0.45">
      <c r="A3" s="129" t="s">
        <v>452</v>
      </c>
      <c r="B3" s="130"/>
      <c r="C3" s="130"/>
      <c r="D3" s="130"/>
      <c r="E3" s="130"/>
      <c r="F3" s="130"/>
      <c r="G3" s="131"/>
    </row>
    <row r="4" spans="1:7" ht="14.25" x14ac:dyDescent="0.45">
      <c r="A4" s="129" t="s">
        <v>118</v>
      </c>
      <c r="B4" s="130"/>
      <c r="C4" s="130"/>
      <c r="D4" s="130"/>
      <c r="E4" s="130"/>
      <c r="F4" s="130"/>
      <c r="G4" s="131"/>
    </row>
    <row r="5" spans="1:7" ht="14.25" x14ac:dyDescent="0.45">
      <c r="A5" s="129" t="s">
        <v>415</v>
      </c>
      <c r="B5" s="130"/>
      <c r="C5" s="130"/>
      <c r="D5" s="130"/>
      <c r="E5" s="130"/>
      <c r="F5" s="130"/>
      <c r="G5" s="131"/>
    </row>
    <row r="6" spans="1:7" x14ac:dyDescent="0.25">
      <c r="A6" s="151" t="s">
        <v>3142</v>
      </c>
      <c r="B6" s="43">
        <f>ANIO1P</f>
        <v>2023</v>
      </c>
      <c r="C6" s="149" t="str">
        <f>ANIO2P</f>
        <v>2024 (d)</v>
      </c>
      <c r="D6" s="149" t="str">
        <f>ANIO3P</f>
        <v>2025 (d)</v>
      </c>
      <c r="E6" s="149" t="str">
        <f>ANIO4P</f>
        <v>2026 (d)</v>
      </c>
      <c r="F6" s="149" t="str">
        <f>ANIO5P</f>
        <v>2027 (d)</v>
      </c>
      <c r="G6" s="149" t="str">
        <f>ANIO6P</f>
        <v>2028 (d)</v>
      </c>
    </row>
    <row r="7" spans="1:7" ht="48" customHeight="1" x14ac:dyDescent="0.25">
      <c r="A7" s="152"/>
      <c r="B7" s="73" t="s">
        <v>3292</v>
      </c>
      <c r="C7" s="150"/>
      <c r="D7" s="150"/>
      <c r="E7" s="150"/>
      <c r="F7" s="150"/>
      <c r="G7" s="150"/>
    </row>
    <row r="8" spans="1:7" x14ac:dyDescent="0.25">
      <c r="A8" s="44" t="s">
        <v>453</v>
      </c>
      <c r="B8" s="28">
        <f>SUM(B9:B17)</f>
        <v>0</v>
      </c>
      <c r="C8" s="28">
        <f t="shared" ref="C8:G8" si="0">SUM(C9:C17)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</row>
    <row r="9" spans="1:7" x14ac:dyDescent="0.25">
      <c r="A9" s="45" t="s">
        <v>454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</row>
    <row r="10" spans="1:7" x14ac:dyDescent="0.25">
      <c r="A10" s="45" t="s">
        <v>455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</row>
    <row r="11" spans="1:7" x14ac:dyDescent="0.25">
      <c r="A11" s="45" t="s">
        <v>456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</row>
    <row r="12" spans="1:7" x14ac:dyDescent="0.25">
      <c r="A12" s="45" t="s">
        <v>457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7" x14ac:dyDescent="0.25">
      <c r="A13" s="45" t="s">
        <v>458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</row>
    <row r="14" spans="1:7" x14ac:dyDescent="0.25">
      <c r="A14" s="45" t="s">
        <v>459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</row>
    <row r="15" spans="1:7" x14ac:dyDescent="0.25">
      <c r="A15" s="45" t="s">
        <v>460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</row>
    <row r="16" spans="1:7" x14ac:dyDescent="0.25">
      <c r="A16" s="45" t="s">
        <v>461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7" spans="1:7" x14ac:dyDescent="0.25">
      <c r="A17" s="45" t="s">
        <v>462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</row>
    <row r="18" spans="1:7" ht="14.25" x14ac:dyDescent="0.45">
      <c r="A18" s="4"/>
      <c r="B18" s="46"/>
      <c r="C18" s="46"/>
      <c r="D18" s="46"/>
      <c r="E18" s="46"/>
      <c r="F18" s="46"/>
      <c r="G18" s="46"/>
    </row>
    <row r="19" spans="1:7" x14ac:dyDescent="0.25">
      <c r="A19" s="47" t="s">
        <v>463</v>
      </c>
      <c r="B19" s="51">
        <f>SUM(B20:B28)</f>
        <v>93437801</v>
      </c>
      <c r="C19" s="51">
        <f t="shared" ref="C19:G19" si="1">SUM(C20:C28)</f>
        <v>0</v>
      </c>
      <c r="D19" s="51">
        <f t="shared" si="1"/>
        <v>0</v>
      </c>
      <c r="E19" s="51">
        <f t="shared" si="1"/>
        <v>0</v>
      </c>
      <c r="F19" s="51">
        <f t="shared" si="1"/>
        <v>0</v>
      </c>
      <c r="G19" s="51">
        <f t="shared" si="1"/>
        <v>0</v>
      </c>
    </row>
    <row r="20" spans="1:7" x14ac:dyDescent="0.25">
      <c r="A20" s="45" t="s">
        <v>454</v>
      </c>
      <c r="B20" s="50">
        <v>86477801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</row>
    <row r="21" spans="1:7" x14ac:dyDescent="0.25">
      <c r="A21" s="45" t="s">
        <v>455</v>
      </c>
      <c r="B21" s="50">
        <v>3033123.26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</row>
    <row r="22" spans="1:7" x14ac:dyDescent="0.25">
      <c r="A22" s="45" t="s">
        <v>456</v>
      </c>
      <c r="B22" s="50">
        <v>3888212.5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</row>
    <row r="23" spans="1:7" x14ac:dyDescent="0.25">
      <c r="A23" s="45" t="s">
        <v>457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7" x14ac:dyDescent="0.25">
      <c r="A24" s="45" t="s">
        <v>458</v>
      </c>
      <c r="B24" s="50">
        <v>38664.239999999998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7" x14ac:dyDescent="0.25">
      <c r="A25" s="45" t="s">
        <v>459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</row>
    <row r="26" spans="1:7" x14ac:dyDescent="0.25">
      <c r="A26" s="45" t="s">
        <v>460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x14ac:dyDescent="0.25">
      <c r="A27" s="45" t="s">
        <v>464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</row>
    <row r="28" spans="1:7" x14ac:dyDescent="0.25">
      <c r="A28" s="45" t="s">
        <v>462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47" t="s">
        <v>465</v>
      </c>
      <c r="B30" s="51">
        <f>B8+B19</f>
        <v>93437801</v>
      </c>
      <c r="C30" s="51">
        <f t="shared" ref="C30:G30" si="2">C8+C19</f>
        <v>0</v>
      </c>
      <c r="D30" s="51">
        <f t="shared" si="2"/>
        <v>0</v>
      </c>
      <c r="E30" s="51">
        <f t="shared" si="2"/>
        <v>0</v>
      </c>
      <c r="F30" s="51">
        <f t="shared" si="2"/>
        <v>0</v>
      </c>
      <c r="G30" s="51">
        <f t="shared" si="2"/>
        <v>0</v>
      </c>
    </row>
    <row r="31" spans="1:7" x14ac:dyDescent="0.25">
      <c r="A31" s="49"/>
      <c r="B31" s="49"/>
      <c r="C31" s="49"/>
      <c r="D31" s="49"/>
      <c r="E31" s="49"/>
      <c r="F31" s="49"/>
      <c r="G31" s="49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3">
        <f>'Formato 7 b)'!B8</f>
        <v>0</v>
      </c>
      <c r="Q2" s="13">
        <f>'Formato 7 b)'!C8</f>
        <v>0</v>
      </c>
      <c r="R2" s="13">
        <f>'Formato 7 b)'!D8</f>
        <v>0</v>
      </c>
      <c r="S2" s="13">
        <f>'Formato 7 b)'!E8</f>
        <v>0</v>
      </c>
      <c r="T2" s="13">
        <f>'Formato 7 b)'!F8</f>
        <v>0</v>
      </c>
      <c r="U2" s="13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3">
        <f>'Formato 7 b)'!B9</f>
        <v>0</v>
      </c>
      <c r="Q3" s="13">
        <f>'Formato 7 b)'!C9</f>
        <v>0</v>
      </c>
      <c r="R3" s="13">
        <f>'Formato 7 b)'!D9</f>
        <v>0</v>
      </c>
      <c r="S3" s="13">
        <f>'Formato 7 b)'!E9</f>
        <v>0</v>
      </c>
      <c r="T3" s="13">
        <f>'Formato 7 b)'!F9</f>
        <v>0</v>
      </c>
      <c r="U3" s="13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3">
        <f>'Formato 7 b)'!B10</f>
        <v>0</v>
      </c>
      <c r="Q4" s="13">
        <f>'Formato 7 b)'!C10</f>
        <v>0</v>
      </c>
      <c r="R4" s="13">
        <f>'Formato 7 b)'!D10</f>
        <v>0</v>
      </c>
      <c r="S4" s="13">
        <f>'Formato 7 b)'!E10</f>
        <v>0</v>
      </c>
      <c r="T4" s="13">
        <f>'Formato 7 b)'!F10</f>
        <v>0</v>
      </c>
      <c r="U4" s="13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3">
        <f>'Formato 7 b)'!B11</f>
        <v>0</v>
      </c>
      <c r="Q5" s="13">
        <f>'Formato 7 b)'!C11</f>
        <v>0</v>
      </c>
      <c r="R5" s="13">
        <f>'Formato 7 b)'!D11</f>
        <v>0</v>
      </c>
      <c r="S5" s="13">
        <f>'Formato 7 b)'!E11</f>
        <v>0</v>
      </c>
      <c r="T5" s="13">
        <f>'Formato 7 b)'!F11</f>
        <v>0</v>
      </c>
      <c r="U5" s="13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3">
        <f>'Formato 7 b)'!B12</f>
        <v>0</v>
      </c>
      <c r="Q6" s="13">
        <f>'Formato 7 b)'!C12</f>
        <v>0</v>
      </c>
      <c r="R6" s="13">
        <f>'Formato 7 b)'!D12</f>
        <v>0</v>
      </c>
      <c r="S6" s="13">
        <f>'Formato 7 b)'!E12</f>
        <v>0</v>
      </c>
      <c r="T6" s="13">
        <f>'Formato 7 b)'!F12</f>
        <v>0</v>
      </c>
      <c r="U6" s="13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3">
        <f>'Formato 7 b)'!B13</f>
        <v>0</v>
      </c>
      <c r="Q7" s="13">
        <f>'Formato 7 b)'!C13</f>
        <v>0</v>
      </c>
      <c r="R7" s="13">
        <f>'Formato 7 b)'!D13</f>
        <v>0</v>
      </c>
      <c r="S7" s="13">
        <f>'Formato 7 b)'!E13</f>
        <v>0</v>
      </c>
      <c r="T7" s="13">
        <f>'Formato 7 b)'!F13</f>
        <v>0</v>
      </c>
      <c r="U7" s="13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3">
        <f>'Formato 7 b)'!B14</f>
        <v>0</v>
      </c>
      <c r="Q8" s="13">
        <f>'Formato 7 b)'!C14</f>
        <v>0</v>
      </c>
      <c r="R8" s="13">
        <f>'Formato 7 b)'!D14</f>
        <v>0</v>
      </c>
      <c r="S8" s="13">
        <f>'Formato 7 b)'!E14</f>
        <v>0</v>
      </c>
      <c r="T8" s="13">
        <f>'Formato 7 b)'!F14</f>
        <v>0</v>
      </c>
      <c r="U8" s="13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3">
        <f>'Formato 7 b)'!B15</f>
        <v>0</v>
      </c>
      <c r="Q9" s="13">
        <f>'Formato 7 b)'!C15</f>
        <v>0</v>
      </c>
      <c r="R9" s="13">
        <f>'Formato 7 b)'!D15</f>
        <v>0</v>
      </c>
      <c r="S9" s="13">
        <f>'Formato 7 b)'!E15</f>
        <v>0</v>
      </c>
      <c r="T9" s="13">
        <f>'Formato 7 b)'!F15</f>
        <v>0</v>
      </c>
      <c r="U9" s="13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3">
        <f>'Formato 7 b)'!B16</f>
        <v>0</v>
      </c>
      <c r="Q10" s="13">
        <f>'Formato 7 b)'!C16</f>
        <v>0</v>
      </c>
      <c r="R10" s="13">
        <f>'Formato 7 b)'!D16</f>
        <v>0</v>
      </c>
      <c r="S10" s="13">
        <f>'Formato 7 b)'!E16</f>
        <v>0</v>
      </c>
      <c r="T10" s="13">
        <f>'Formato 7 b)'!F16</f>
        <v>0</v>
      </c>
      <c r="U10" s="13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3">
        <f>'Formato 7 b)'!B17</f>
        <v>0</v>
      </c>
      <c r="Q11" s="13">
        <f>'Formato 7 b)'!C17</f>
        <v>0</v>
      </c>
      <c r="R11" s="13">
        <f>'Formato 7 b)'!D17</f>
        <v>0</v>
      </c>
      <c r="S11" s="13">
        <f>'Formato 7 b)'!E17</f>
        <v>0</v>
      </c>
      <c r="T11" s="13">
        <f>'Formato 7 b)'!F17</f>
        <v>0</v>
      </c>
      <c r="U11" s="13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3">
        <f>'Formato 7 b)'!B19</f>
        <v>93437801</v>
      </c>
      <c r="Q12" s="13">
        <f>'Formato 7 b)'!C19</f>
        <v>0</v>
      </c>
      <c r="R12" s="13">
        <f>'Formato 7 b)'!D19</f>
        <v>0</v>
      </c>
      <c r="S12" s="13">
        <f>'Formato 7 b)'!E19</f>
        <v>0</v>
      </c>
      <c r="T12" s="13">
        <f>'Formato 7 b)'!F19</f>
        <v>0</v>
      </c>
      <c r="U12" s="13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3">
        <f>'Formato 7 b)'!B20</f>
        <v>86477801</v>
      </c>
      <c r="Q13" s="13">
        <f>'Formato 7 b)'!C20</f>
        <v>0</v>
      </c>
      <c r="R13" s="13">
        <f>'Formato 7 b)'!D20</f>
        <v>0</v>
      </c>
      <c r="S13" s="13">
        <f>'Formato 7 b)'!E20</f>
        <v>0</v>
      </c>
      <c r="T13" s="13">
        <f>'Formato 7 b)'!F20</f>
        <v>0</v>
      </c>
      <c r="U13" s="13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3">
        <f>'Formato 7 b)'!B21</f>
        <v>3033123.26</v>
      </c>
      <c r="Q14" s="13">
        <f>'Formato 7 b)'!C21</f>
        <v>0</v>
      </c>
      <c r="R14" s="13">
        <f>'Formato 7 b)'!D21</f>
        <v>0</v>
      </c>
      <c r="S14" s="13">
        <f>'Formato 7 b)'!E21</f>
        <v>0</v>
      </c>
      <c r="T14" s="13">
        <f>'Formato 7 b)'!F21</f>
        <v>0</v>
      </c>
      <c r="U14" s="13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3">
        <f>'Formato 7 b)'!B22</f>
        <v>3888212.5</v>
      </c>
      <c r="Q15" s="13">
        <f>'Formato 7 b)'!C22</f>
        <v>0</v>
      </c>
      <c r="R15" s="13">
        <f>'Formato 7 b)'!D22</f>
        <v>0</v>
      </c>
      <c r="S15" s="13">
        <f>'Formato 7 b)'!E22</f>
        <v>0</v>
      </c>
      <c r="T15" s="13">
        <f>'Formato 7 b)'!F22</f>
        <v>0</v>
      </c>
      <c r="U15" s="13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3">
        <f>'Formato 7 b)'!B23</f>
        <v>0</v>
      </c>
      <c r="Q16" s="13">
        <f>'Formato 7 b)'!C23</f>
        <v>0</v>
      </c>
      <c r="R16" s="13">
        <f>'Formato 7 b)'!D23</f>
        <v>0</v>
      </c>
      <c r="S16" s="13">
        <f>'Formato 7 b)'!E23</f>
        <v>0</v>
      </c>
      <c r="T16" s="13">
        <f>'Formato 7 b)'!F23</f>
        <v>0</v>
      </c>
      <c r="U16" s="13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3">
        <f>'Formato 7 b)'!B24</f>
        <v>38664.239999999998</v>
      </c>
      <c r="Q17" s="13">
        <f>'Formato 7 b)'!C24</f>
        <v>0</v>
      </c>
      <c r="R17" s="13">
        <f>'Formato 7 b)'!D24</f>
        <v>0</v>
      </c>
      <c r="S17" s="13">
        <f>'Formato 7 b)'!E24</f>
        <v>0</v>
      </c>
      <c r="T17" s="13">
        <f>'Formato 7 b)'!F24</f>
        <v>0</v>
      </c>
      <c r="U17" s="13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3">
        <f>'Formato 7 b)'!B25</f>
        <v>0</v>
      </c>
      <c r="Q18" s="13">
        <f>'Formato 7 b)'!C25</f>
        <v>0</v>
      </c>
      <c r="R18" s="13">
        <f>'Formato 7 b)'!D25</f>
        <v>0</v>
      </c>
      <c r="S18" s="13">
        <f>'Formato 7 b)'!E25</f>
        <v>0</v>
      </c>
      <c r="T18" s="13">
        <f>'Formato 7 b)'!F25</f>
        <v>0</v>
      </c>
      <c r="U18" s="13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3">
        <f>'Formato 7 b)'!B26</f>
        <v>0</v>
      </c>
      <c r="Q19" s="13">
        <f>'Formato 7 b)'!C26</f>
        <v>0</v>
      </c>
      <c r="R19" s="13">
        <f>'Formato 7 b)'!D26</f>
        <v>0</v>
      </c>
      <c r="S19" s="13">
        <f>'Formato 7 b)'!E26</f>
        <v>0</v>
      </c>
      <c r="T19" s="13">
        <f>'Formato 7 b)'!F26</f>
        <v>0</v>
      </c>
      <c r="U19" s="13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3">
        <f>'Formato 7 b)'!B27</f>
        <v>0</v>
      </c>
      <c r="Q20" s="13">
        <f>'Formato 7 b)'!C27</f>
        <v>0</v>
      </c>
      <c r="R20" s="13">
        <f>'Formato 7 b)'!D27</f>
        <v>0</v>
      </c>
      <c r="S20" s="13">
        <f>'Formato 7 b)'!E27</f>
        <v>0</v>
      </c>
      <c r="T20" s="13">
        <f>'Formato 7 b)'!F27</f>
        <v>0</v>
      </c>
      <c r="U20" s="13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3">
        <f>'Formato 7 b)'!B28</f>
        <v>0</v>
      </c>
      <c r="Q21" s="13">
        <f>'Formato 7 b)'!C28</f>
        <v>0</v>
      </c>
      <c r="R21" s="13">
        <f>'Formato 7 b)'!D28</f>
        <v>0</v>
      </c>
      <c r="S21" s="13">
        <f>'Formato 7 b)'!E28</f>
        <v>0</v>
      </c>
      <c r="T21" s="13">
        <f>'Formato 7 b)'!F28</f>
        <v>0</v>
      </c>
      <c r="U21" s="13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3">
        <f>'Formato 7 b)'!B30</f>
        <v>93437801</v>
      </c>
      <c r="Q22" s="13">
        <f>'Formato 7 b)'!C30</f>
        <v>0</v>
      </c>
      <c r="R22" s="13">
        <f>'Formato 7 b)'!D30</f>
        <v>0</v>
      </c>
      <c r="S22" s="13">
        <f>'Formato 7 b)'!E30</f>
        <v>0</v>
      </c>
      <c r="T22" s="13">
        <f>'Formato 7 b)'!F30</f>
        <v>0</v>
      </c>
      <c r="U22" s="13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16" zoomScale="78" zoomScaleNormal="78" workbookViewId="0">
      <selection activeCell="E29" sqref="E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41" t="s">
        <v>466</v>
      </c>
      <c r="B1" s="141"/>
      <c r="C1" s="141"/>
      <c r="D1" s="141"/>
      <c r="E1" s="141"/>
      <c r="F1" s="141"/>
      <c r="G1" s="141"/>
    </row>
    <row r="2" spans="1:7" ht="14.25" x14ac:dyDescent="0.45">
      <c r="A2" s="126" t="str">
        <f>ENTIDAD</f>
        <v>Municipio de León, Gobierno del Estado de Guanajuato</v>
      </c>
      <c r="B2" s="127"/>
      <c r="C2" s="127"/>
      <c r="D2" s="127"/>
      <c r="E2" s="127"/>
      <c r="F2" s="127"/>
      <c r="G2" s="128"/>
    </row>
    <row r="3" spans="1:7" ht="14.25" x14ac:dyDescent="0.45">
      <c r="A3" s="129" t="s">
        <v>467</v>
      </c>
      <c r="B3" s="130"/>
      <c r="C3" s="130"/>
      <c r="D3" s="130"/>
      <c r="E3" s="130"/>
      <c r="F3" s="130"/>
      <c r="G3" s="131"/>
    </row>
    <row r="4" spans="1:7" ht="14.25" x14ac:dyDescent="0.45">
      <c r="A4" s="132" t="s">
        <v>118</v>
      </c>
      <c r="B4" s="133"/>
      <c r="C4" s="133"/>
      <c r="D4" s="133"/>
      <c r="E4" s="133"/>
      <c r="F4" s="133"/>
      <c r="G4" s="134"/>
    </row>
    <row r="5" spans="1:7" x14ac:dyDescent="0.25">
      <c r="A5" s="156" t="s">
        <v>3289</v>
      </c>
      <c r="B5" s="154" t="str">
        <f>ANIO5R</f>
        <v>2017 ¹ (c)</v>
      </c>
      <c r="C5" s="154" t="str">
        <f>ANIO4R</f>
        <v>2018 ¹ (c)</v>
      </c>
      <c r="D5" s="154" t="str">
        <f>ANIO3R</f>
        <v>2019 ¹ (c)</v>
      </c>
      <c r="E5" s="154" t="str">
        <f>ANIO2R</f>
        <v>2020 ¹ (c)</v>
      </c>
      <c r="F5" s="154" t="str">
        <f>ANIO1R</f>
        <v>2021 ¹ (c)</v>
      </c>
      <c r="G5" s="43">
        <f>ANIO_INFORME</f>
        <v>2022</v>
      </c>
    </row>
    <row r="6" spans="1:7" ht="32.1" customHeight="1" x14ac:dyDescent="0.25">
      <c r="A6" s="144"/>
      <c r="B6" s="155"/>
      <c r="C6" s="155"/>
      <c r="D6" s="155"/>
      <c r="E6" s="155"/>
      <c r="F6" s="155"/>
      <c r="G6" s="73" t="s">
        <v>3295</v>
      </c>
    </row>
    <row r="7" spans="1:7" x14ac:dyDescent="0.25">
      <c r="A7" s="44" t="s">
        <v>468</v>
      </c>
      <c r="B7" s="28">
        <f>SUM(B8:B19)</f>
        <v>57671021.799999997</v>
      </c>
      <c r="C7" s="28">
        <f t="shared" ref="C7:G7" si="0">SUM(C8:C19)</f>
        <v>71515375.049999997</v>
      </c>
      <c r="D7" s="28">
        <f t="shared" si="0"/>
        <v>82619279.050000012</v>
      </c>
      <c r="E7" s="28">
        <f t="shared" si="0"/>
        <v>89477192.060000002</v>
      </c>
      <c r="F7" s="28">
        <f t="shared" si="0"/>
        <v>92914318.99000001</v>
      </c>
      <c r="G7" s="28">
        <f t="shared" si="0"/>
        <v>93815683.489999995</v>
      </c>
    </row>
    <row r="8" spans="1:7" x14ac:dyDescent="0.25">
      <c r="A8" s="45" t="s">
        <v>469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</row>
    <row r="9" spans="1:7" x14ac:dyDescent="0.25">
      <c r="A9" s="45" t="s">
        <v>470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</row>
    <row r="10" spans="1:7" x14ac:dyDescent="0.25">
      <c r="A10" s="45" t="s">
        <v>471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</row>
    <row r="11" spans="1:7" x14ac:dyDescent="0.25">
      <c r="A11" s="45" t="s">
        <v>472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</row>
    <row r="12" spans="1:7" x14ac:dyDescent="0.25">
      <c r="A12" s="45" t="s">
        <v>473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7" x14ac:dyDescent="0.25">
      <c r="A13" s="45" t="s">
        <v>474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</row>
    <row r="14" spans="1:7" x14ac:dyDescent="0.25">
      <c r="A14" s="45" t="s">
        <v>475</v>
      </c>
      <c r="B14" s="50">
        <v>9447713.8399999999</v>
      </c>
      <c r="C14" s="50">
        <v>10071669</v>
      </c>
      <c r="D14" s="50">
        <v>7354514.3200000003</v>
      </c>
      <c r="E14" s="50">
        <v>6575093.9100000001</v>
      </c>
      <c r="F14" s="50">
        <v>9056434.8699999992</v>
      </c>
      <c r="G14" s="50">
        <v>8049960.3899999997</v>
      </c>
    </row>
    <row r="15" spans="1:7" x14ac:dyDescent="0.25">
      <c r="A15" s="45" t="s">
        <v>476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</row>
    <row r="16" spans="1:7" x14ac:dyDescent="0.25">
      <c r="A16" s="45" t="s">
        <v>477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7" spans="1:7" x14ac:dyDescent="0.25">
      <c r="A17" s="45" t="s">
        <v>3299</v>
      </c>
      <c r="B17" s="50">
        <v>48223307.960000001</v>
      </c>
      <c r="C17" s="50">
        <v>61443706.049999997</v>
      </c>
      <c r="D17" s="50">
        <v>75264764.730000004</v>
      </c>
      <c r="E17" s="50">
        <v>82902098.150000006</v>
      </c>
      <c r="F17" s="50">
        <v>83857884.120000005</v>
      </c>
      <c r="G17" s="50">
        <v>85765723.099999994</v>
      </c>
    </row>
    <row r="18" spans="1:7" x14ac:dyDescent="0.25">
      <c r="A18" s="45" t="s">
        <v>478</v>
      </c>
      <c r="B18" s="50">
        <v>0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</row>
    <row r="19" spans="1:7" x14ac:dyDescent="0.25">
      <c r="A19" s="45" t="s">
        <v>479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</row>
    <row r="20" spans="1:7" ht="14.25" x14ac:dyDescent="0.45">
      <c r="A20" s="46"/>
      <c r="B20" s="46"/>
      <c r="C20" s="46"/>
      <c r="D20" s="46"/>
      <c r="E20" s="46"/>
      <c r="F20" s="46"/>
      <c r="G20" s="46"/>
    </row>
    <row r="21" spans="1:7" x14ac:dyDescent="0.25">
      <c r="A21" s="47" t="s">
        <v>485</v>
      </c>
      <c r="B21" s="51">
        <f>SUM(B22:B26)</f>
        <v>0</v>
      </c>
      <c r="C21" s="51">
        <f t="shared" ref="C21:G21" si="1">SUM(C22:C26)</f>
        <v>0</v>
      </c>
      <c r="D21" s="51">
        <f t="shared" si="1"/>
        <v>0</v>
      </c>
      <c r="E21" s="51">
        <f t="shared" si="1"/>
        <v>0</v>
      </c>
      <c r="F21" s="51">
        <f t="shared" si="1"/>
        <v>0</v>
      </c>
      <c r="G21" s="51">
        <f t="shared" si="1"/>
        <v>0</v>
      </c>
    </row>
    <row r="22" spans="1:7" x14ac:dyDescent="0.25">
      <c r="A22" s="45" t="s">
        <v>480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</row>
    <row r="23" spans="1:7" x14ac:dyDescent="0.25">
      <c r="A23" s="45" t="s">
        <v>481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</row>
    <row r="24" spans="1:7" x14ac:dyDescent="0.25">
      <c r="A24" s="45" t="s">
        <v>482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7" x14ac:dyDescent="0.25">
      <c r="A25" s="45" t="s">
        <v>483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</row>
    <row r="26" spans="1:7" x14ac:dyDescent="0.25">
      <c r="A26" s="45" t="s">
        <v>484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x14ac:dyDescent="0.25">
      <c r="A27" s="46"/>
      <c r="B27" s="46"/>
      <c r="C27" s="46"/>
      <c r="D27" s="46"/>
      <c r="E27" s="46"/>
      <c r="F27" s="46"/>
      <c r="G27" s="46"/>
    </row>
    <row r="28" spans="1:7" x14ac:dyDescent="0.25">
      <c r="A28" s="47" t="s">
        <v>486</v>
      </c>
      <c r="B28" s="51">
        <f>B29</f>
        <v>0</v>
      </c>
      <c r="C28" s="51">
        <f t="shared" ref="C28:G28" si="2">C29</f>
        <v>0</v>
      </c>
      <c r="D28" s="51">
        <f t="shared" si="2"/>
        <v>0</v>
      </c>
      <c r="E28" s="51">
        <f t="shared" si="2"/>
        <v>4761497.62</v>
      </c>
      <c r="F28" s="51">
        <f t="shared" si="2"/>
        <v>0</v>
      </c>
      <c r="G28" s="51">
        <f t="shared" si="2"/>
        <v>0</v>
      </c>
    </row>
    <row r="29" spans="1:7" x14ac:dyDescent="0.25">
      <c r="A29" s="45" t="s">
        <v>269</v>
      </c>
      <c r="B29" s="50">
        <v>0</v>
      </c>
      <c r="C29" s="50">
        <v>0</v>
      </c>
      <c r="D29" s="50">
        <v>0</v>
      </c>
      <c r="E29" s="50">
        <v>4761497.62</v>
      </c>
      <c r="F29" s="50">
        <v>0</v>
      </c>
      <c r="G29" s="50">
        <v>0</v>
      </c>
    </row>
    <row r="30" spans="1:7" x14ac:dyDescent="0.25">
      <c r="A30" s="46"/>
      <c r="B30" s="46"/>
      <c r="C30" s="46"/>
      <c r="D30" s="46"/>
      <c r="E30" s="46"/>
      <c r="F30" s="46"/>
      <c r="G30" s="46"/>
    </row>
    <row r="31" spans="1:7" x14ac:dyDescent="0.25">
      <c r="A31" s="47" t="s">
        <v>487</v>
      </c>
      <c r="B31" s="51">
        <f>B7+B21+B28</f>
        <v>57671021.799999997</v>
      </c>
      <c r="C31" s="51">
        <f t="shared" ref="C31:G31" si="3">C7+C21+C28</f>
        <v>71515375.049999997</v>
      </c>
      <c r="D31" s="51">
        <f t="shared" si="3"/>
        <v>82619279.050000012</v>
      </c>
      <c r="E31" s="51">
        <f t="shared" si="3"/>
        <v>94238689.680000007</v>
      </c>
      <c r="F31" s="51">
        <f t="shared" si="3"/>
        <v>92914318.99000001</v>
      </c>
      <c r="G31" s="51">
        <f t="shared" si="3"/>
        <v>93815683.489999995</v>
      </c>
    </row>
    <row r="32" spans="1:7" x14ac:dyDescent="0.25">
      <c r="A32" s="46"/>
      <c r="B32" s="46"/>
      <c r="C32" s="46"/>
      <c r="D32" s="46"/>
      <c r="E32" s="46"/>
      <c r="F32" s="46"/>
      <c r="G32" s="46"/>
    </row>
    <row r="33" spans="1:7" x14ac:dyDescent="0.25">
      <c r="A33" s="47" t="s">
        <v>271</v>
      </c>
      <c r="B33" s="46"/>
      <c r="C33" s="46"/>
      <c r="D33" s="46"/>
      <c r="E33" s="46"/>
      <c r="F33" s="46"/>
      <c r="G33" s="46"/>
    </row>
    <row r="34" spans="1:7" ht="30" x14ac:dyDescent="0.25">
      <c r="A34" s="48" t="s">
        <v>428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</row>
    <row r="35" spans="1:7" ht="30" x14ac:dyDescent="0.25">
      <c r="A35" s="48" t="s">
        <v>488</v>
      </c>
      <c r="B35" s="50">
        <v>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</row>
    <row r="36" spans="1:7" x14ac:dyDescent="0.25">
      <c r="A36" s="47" t="s">
        <v>489</v>
      </c>
      <c r="B36" s="51">
        <f>B34+B35</f>
        <v>0</v>
      </c>
      <c r="C36" s="51">
        <f t="shared" ref="C36:G36" si="4">C34+C35</f>
        <v>0</v>
      </c>
      <c r="D36" s="51">
        <f t="shared" si="4"/>
        <v>0</v>
      </c>
      <c r="E36" s="51">
        <f t="shared" si="4"/>
        <v>0</v>
      </c>
      <c r="F36" s="51">
        <f t="shared" si="4"/>
        <v>0</v>
      </c>
      <c r="G36" s="51">
        <f t="shared" si="4"/>
        <v>0</v>
      </c>
    </row>
    <row r="37" spans="1:7" x14ac:dyDescent="0.25">
      <c r="A37" s="49"/>
      <c r="B37" s="49"/>
      <c r="C37" s="49"/>
      <c r="D37" s="49"/>
      <c r="E37" s="49"/>
      <c r="F37" s="49"/>
      <c r="G37" s="49"/>
    </row>
    <row r="38" spans="1:7" x14ac:dyDescent="0.25">
      <c r="A38" s="74"/>
    </row>
    <row r="39" spans="1:7" ht="15" customHeight="1" x14ac:dyDescent="0.25">
      <c r="A39" s="153" t="s">
        <v>3293</v>
      </c>
      <c r="B39" s="153"/>
      <c r="C39" s="153"/>
      <c r="D39" s="153"/>
      <c r="E39" s="153"/>
      <c r="F39" s="153"/>
      <c r="G39" s="153"/>
    </row>
    <row r="40" spans="1:7" ht="15" customHeight="1" x14ac:dyDescent="0.25">
      <c r="A40" s="153" t="s">
        <v>3294</v>
      </c>
      <c r="B40" s="153"/>
      <c r="C40" s="153"/>
      <c r="D40" s="153"/>
      <c r="E40" s="153"/>
      <c r="F40" s="153"/>
      <c r="G40" s="153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3">
        <f>'Formato 7 c)'!B7</f>
        <v>57671021.799999997</v>
      </c>
      <c r="Q2" s="13">
        <f>'Formato 7 c)'!C7</f>
        <v>71515375.049999997</v>
      </c>
      <c r="R2" s="13">
        <f>'Formato 7 c)'!D7</f>
        <v>82619279.050000012</v>
      </c>
      <c r="S2" s="13">
        <f>'Formato 7 c)'!E7</f>
        <v>89477192.060000002</v>
      </c>
      <c r="T2" s="13">
        <f>'Formato 7 c)'!F7</f>
        <v>92914318.99000001</v>
      </c>
      <c r="U2" s="13">
        <f>'Formato 7 c)'!G7</f>
        <v>93815683.489999995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3">
        <f>'Formato 7 c)'!B8</f>
        <v>0</v>
      </c>
      <c r="Q3" s="13">
        <f>'Formato 7 c)'!C8</f>
        <v>0</v>
      </c>
      <c r="R3" s="13">
        <f>'Formato 7 c)'!D8</f>
        <v>0</v>
      </c>
      <c r="S3" s="13">
        <f>'Formato 7 c)'!E8</f>
        <v>0</v>
      </c>
      <c r="T3" s="13">
        <f>'Formato 7 c)'!F8</f>
        <v>0</v>
      </c>
      <c r="U3" s="13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3">
        <f>'Formato 7 c)'!B9</f>
        <v>0</v>
      </c>
      <c r="Q4" s="13">
        <f>'Formato 7 c)'!C9</f>
        <v>0</v>
      </c>
      <c r="R4" s="13">
        <f>'Formato 7 c)'!D9</f>
        <v>0</v>
      </c>
      <c r="S4" s="13">
        <f>'Formato 7 c)'!E9</f>
        <v>0</v>
      </c>
      <c r="T4" s="13">
        <f>'Formato 7 c)'!F9</f>
        <v>0</v>
      </c>
      <c r="U4" s="13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3">
        <f>'Formato 7 c)'!B10</f>
        <v>0</v>
      </c>
      <c r="Q5" s="13">
        <f>'Formato 7 c)'!C10</f>
        <v>0</v>
      </c>
      <c r="R5" s="13">
        <f>'Formato 7 c)'!D10</f>
        <v>0</v>
      </c>
      <c r="S5" s="13">
        <f>'Formato 7 c)'!E10</f>
        <v>0</v>
      </c>
      <c r="T5" s="13">
        <f>'Formato 7 c)'!F10</f>
        <v>0</v>
      </c>
      <c r="U5" s="13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3">
        <f>'Formato 7 c)'!B11</f>
        <v>0</v>
      </c>
      <c r="Q6" s="13">
        <f>'Formato 7 c)'!C11</f>
        <v>0</v>
      </c>
      <c r="R6" s="13">
        <f>'Formato 7 c)'!D11</f>
        <v>0</v>
      </c>
      <c r="S6" s="13">
        <f>'Formato 7 c)'!E11</f>
        <v>0</v>
      </c>
      <c r="T6" s="13">
        <f>'Formato 7 c)'!F11</f>
        <v>0</v>
      </c>
      <c r="U6" s="13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3">
        <f>'Formato 7 c)'!B12</f>
        <v>0</v>
      </c>
      <c r="Q7" s="13">
        <f>'Formato 7 c)'!C12</f>
        <v>0</v>
      </c>
      <c r="R7" s="13">
        <f>'Formato 7 c)'!D12</f>
        <v>0</v>
      </c>
      <c r="S7" s="13">
        <f>'Formato 7 c)'!E12</f>
        <v>0</v>
      </c>
      <c r="T7" s="13">
        <f>'Formato 7 c)'!F12</f>
        <v>0</v>
      </c>
      <c r="U7" s="13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3">
        <f>'Formato 7 c)'!B13</f>
        <v>0</v>
      </c>
      <c r="Q8" s="13">
        <f>'Formato 7 c)'!C13</f>
        <v>0</v>
      </c>
      <c r="R8" s="13">
        <f>'Formato 7 c)'!D13</f>
        <v>0</v>
      </c>
      <c r="S8" s="13">
        <f>'Formato 7 c)'!E13</f>
        <v>0</v>
      </c>
      <c r="T8" s="13">
        <f>'Formato 7 c)'!F13</f>
        <v>0</v>
      </c>
      <c r="U8" s="13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3">
        <f>'Formato 7 c)'!B14</f>
        <v>9447713.8399999999</v>
      </c>
      <c r="Q9" s="13">
        <f>'Formato 7 c)'!C14</f>
        <v>10071669</v>
      </c>
      <c r="R9" s="13">
        <f>'Formato 7 c)'!D14</f>
        <v>7354514.3200000003</v>
      </c>
      <c r="S9" s="13">
        <f>'Formato 7 c)'!E14</f>
        <v>6575093.9100000001</v>
      </c>
      <c r="T9" s="13">
        <f>'Formato 7 c)'!F14</f>
        <v>9056434.8699999992</v>
      </c>
      <c r="U9" s="13">
        <f>'Formato 7 c)'!G14</f>
        <v>8049960.3899999997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3">
        <f>'Formato 7 c)'!B15</f>
        <v>0</v>
      </c>
      <c r="Q10" s="13">
        <f>'Formato 7 c)'!C15</f>
        <v>0</v>
      </c>
      <c r="R10" s="13">
        <f>'Formato 7 c)'!D15</f>
        <v>0</v>
      </c>
      <c r="S10" s="13">
        <f>'Formato 7 c)'!E15</f>
        <v>0</v>
      </c>
      <c r="T10" s="13">
        <f>'Formato 7 c)'!F15</f>
        <v>0</v>
      </c>
      <c r="U10" s="13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3">
        <f>'Formato 7 c)'!B16</f>
        <v>0</v>
      </c>
      <c r="Q11" s="13">
        <f>'Formato 7 c)'!C16</f>
        <v>0</v>
      </c>
      <c r="R11" s="13">
        <f>'Formato 7 c)'!D16</f>
        <v>0</v>
      </c>
      <c r="S11" s="13">
        <f>'Formato 7 c)'!E16</f>
        <v>0</v>
      </c>
      <c r="T11" s="13">
        <f>'Formato 7 c)'!F16</f>
        <v>0</v>
      </c>
      <c r="U11" s="13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3">
        <f>'Formato 7 c)'!B17</f>
        <v>48223307.960000001</v>
      </c>
      <c r="Q12" s="13">
        <f>'Formato 7 c)'!C17</f>
        <v>61443706.049999997</v>
      </c>
      <c r="R12" s="13">
        <f>'Formato 7 c)'!D17</f>
        <v>75264764.730000004</v>
      </c>
      <c r="S12" s="13">
        <f>'Formato 7 c)'!E17</f>
        <v>82902098.150000006</v>
      </c>
      <c r="T12" s="13">
        <f>'Formato 7 c)'!F17</f>
        <v>83857884.120000005</v>
      </c>
      <c r="U12" s="13">
        <f>'Formato 7 c)'!G17</f>
        <v>85765723.099999994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3">
        <f>'Formato 7 c)'!B18</f>
        <v>0</v>
      </c>
      <c r="Q13" s="13">
        <f>'Formato 7 c)'!C18</f>
        <v>0</v>
      </c>
      <c r="R13" s="13">
        <f>'Formato 7 c)'!D18</f>
        <v>0</v>
      </c>
      <c r="S13" s="13">
        <f>'Formato 7 c)'!E18</f>
        <v>0</v>
      </c>
      <c r="T13" s="13">
        <f>'Formato 7 c)'!F18</f>
        <v>0</v>
      </c>
      <c r="U13" s="13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3">
        <f>'Formato 7 c)'!B19</f>
        <v>0</v>
      </c>
      <c r="Q14" s="13">
        <f>'Formato 7 c)'!C19</f>
        <v>0</v>
      </c>
      <c r="R14" s="13">
        <f>'Formato 7 c)'!D19</f>
        <v>0</v>
      </c>
      <c r="S14" s="13">
        <f>'Formato 7 c)'!E19</f>
        <v>0</v>
      </c>
      <c r="T14" s="13">
        <f>'Formato 7 c)'!F19</f>
        <v>0</v>
      </c>
      <c r="U14" s="13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3">
        <f>'Formato 7 c)'!B21</f>
        <v>0</v>
      </c>
      <c r="Q15" s="13">
        <f>'Formato 7 c)'!C21</f>
        <v>0</v>
      </c>
      <c r="R15" s="13">
        <f>'Formato 7 c)'!D21</f>
        <v>0</v>
      </c>
      <c r="S15" s="13">
        <f>'Formato 7 c)'!E21</f>
        <v>0</v>
      </c>
      <c r="T15" s="13">
        <f>'Formato 7 c)'!F21</f>
        <v>0</v>
      </c>
      <c r="U15" s="13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3">
        <f>'Formato 7 c)'!B22</f>
        <v>0</v>
      </c>
      <c r="Q16" s="13">
        <f>'Formato 7 c)'!C22</f>
        <v>0</v>
      </c>
      <c r="R16" s="13">
        <f>'Formato 7 c)'!D22</f>
        <v>0</v>
      </c>
      <c r="S16" s="13">
        <f>'Formato 7 c)'!E22</f>
        <v>0</v>
      </c>
      <c r="T16" s="13">
        <f>'Formato 7 c)'!F22</f>
        <v>0</v>
      </c>
      <c r="U16" s="13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3">
        <f>'Formato 7 c)'!B23</f>
        <v>0</v>
      </c>
      <c r="Q17" s="13">
        <f>'Formato 7 c)'!C23</f>
        <v>0</v>
      </c>
      <c r="R17" s="13">
        <f>'Formato 7 c)'!D23</f>
        <v>0</v>
      </c>
      <c r="S17" s="13">
        <f>'Formato 7 c)'!E23</f>
        <v>0</v>
      </c>
      <c r="T17" s="13">
        <f>'Formato 7 c)'!F23</f>
        <v>0</v>
      </c>
      <c r="U17" s="13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3">
        <f>'Formato 7 c)'!B24</f>
        <v>0</v>
      </c>
      <c r="Q18" s="13">
        <f>'Formato 7 c)'!C24</f>
        <v>0</v>
      </c>
      <c r="R18" s="13">
        <f>'Formato 7 c)'!D24</f>
        <v>0</v>
      </c>
      <c r="S18" s="13">
        <f>'Formato 7 c)'!E24</f>
        <v>0</v>
      </c>
      <c r="T18" s="13">
        <f>'Formato 7 c)'!F24</f>
        <v>0</v>
      </c>
      <c r="U18" s="13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3">
        <f>'Formato 7 c)'!B25</f>
        <v>0</v>
      </c>
      <c r="Q19" s="13">
        <f>'Formato 7 c)'!C25</f>
        <v>0</v>
      </c>
      <c r="R19" s="13">
        <f>'Formato 7 c)'!D25</f>
        <v>0</v>
      </c>
      <c r="S19" s="13">
        <f>'Formato 7 c)'!E25</f>
        <v>0</v>
      </c>
      <c r="T19" s="13">
        <f>'Formato 7 c)'!F25</f>
        <v>0</v>
      </c>
      <c r="U19" s="13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3">
        <f>'Formato 7 c)'!B26</f>
        <v>0</v>
      </c>
      <c r="Q20" s="13">
        <f>'Formato 7 c)'!C26</f>
        <v>0</v>
      </c>
      <c r="R20" s="13">
        <f>'Formato 7 c)'!D26</f>
        <v>0</v>
      </c>
      <c r="S20" s="13">
        <f>'Formato 7 c)'!E26</f>
        <v>0</v>
      </c>
      <c r="T20" s="13">
        <f>'Formato 7 c)'!F26</f>
        <v>0</v>
      </c>
      <c r="U20" s="13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3">
        <f>'Formato 7 c)'!B28</f>
        <v>0</v>
      </c>
      <c r="Q21" s="13">
        <f>'Formato 7 c)'!C28</f>
        <v>0</v>
      </c>
      <c r="R21" s="13">
        <f>'Formato 7 c)'!D28</f>
        <v>0</v>
      </c>
      <c r="S21" s="13">
        <f>'Formato 7 c)'!E28</f>
        <v>4761497.62</v>
      </c>
      <c r="T21" s="13">
        <f>'Formato 7 c)'!F28</f>
        <v>0</v>
      </c>
      <c r="U21" s="13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3">
        <f>'Formato 7 c)'!B29</f>
        <v>0</v>
      </c>
      <c r="Q22" s="13">
        <f>'Formato 7 c)'!C29</f>
        <v>0</v>
      </c>
      <c r="R22" s="13">
        <f>'Formato 7 c)'!D29</f>
        <v>0</v>
      </c>
      <c r="S22" s="13">
        <f>'Formato 7 c)'!E29</f>
        <v>4761497.62</v>
      </c>
      <c r="T22" s="13">
        <f>'Formato 7 c)'!F29</f>
        <v>0</v>
      </c>
      <c r="U22" s="13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3">
        <f>'Formato 7 c)'!B31</f>
        <v>57671021.799999997</v>
      </c>
      <c r="Q23" s="13">
        <f>'Formato 7 c)'!C31</f>
        <v>71515375.049999997</v>
      </c>
      <c r="R23" s="13">
        <f>'Formato 7 c)'!D31</f>
        <v>82619279.050000012</v>
      </c>
      <c r="S23" s="13">
        <f>'Formato 7 c)'!E31</f>
        <v>94238689.680000007</v>
      </c>
      <c r="T23" s="13">
        <f>'Formato 7 c)'!F31</f>
        <v>92914318.99000001</v>
      </c>
      <c r="U23" s="13">
        <f>'Formato 7 c)'!G31</f>
        <v>93815683.489999995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3">
        <f>'Formato 7 c)'!B33</f>
        <v>0</v>
      </c>
      <c r="Q24" s="13">
        <f>'Formato 7 c)'!C33</f>
        <v>0</v>
      </c>
      <c r="R24" s="13">
        <f>'Formato 7 c)'!D33</f>
        <v>0</v>
      </c>
      <c r="S24" s="13">
        <f>'Formato 7 c)'!E33</f>
        <v>0</v>
      </c>
      <c r="T24" s="13">
        <f>'Formato 7 c)'!F33</f>
        <v>0</v>
      </c>
      <c r="U24" s="13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3">
        <f>'Formato 7 c)'!B34</f>
        <v>0</v>
      </c>
      <c r="Q25" s="13">
        <f>'Formato 7 c)'!C34</f>
        <v>0</v>
      </c>
      <c r="R25" s="13">
        <f>'Formato 7 c)'!D34</f>
        <v>0</v>
      </c>
      <c r="S25" s="13">
        <f>'Formato 7 c)'!E34</f>
        <v>0</v>
      </c>
      <c r="T25" s="13">
        <f>'Formato 7 c)'!F34</f>
        <v>0</v>
      </c>
      <c r="U25" s="13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3">
        <f>'Formato 7 c)'!B35</f>
        <v>0</v>
      </c>
      <c r="Q26" s="13">
        <f>'Formato 7 c)'!C35</f>
        <v>0</v>
      </c>
      <c r="R26" s="13">
        <f>'Formato 7 c)'!D35</f>
        <v>0</v>
      </c>
      <c r="S26" s="13">
        <f>'Formato 7 c)'!E35</f>
        <v>0</v>
      </c>
      <c r="T26" s="13">
        <f>'Formato 7 c)'!F35</f>
        <v>0</v>
      </c>
      <c r="U26" s="13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3">
        <f>'Formato 7 c)'!B36</f>
        <v>0</v>
      </c>
      <c r="Q27" s="13">
        <f>'Formato 7 c)'!C36</f>
        <v>0</v>
      </c>
      <c r="R27" s="13">
        <f>'Formato 7 c)'!D36</f>
        <v>0</v>
      </c>
      <c r="S27" s="13">
        <f>'Formato 7 c)'!E36</f>
        <v>0</v>
      </c>
      <c r="T27" s="13">
        <f>'Formato 7 c)'!F36</f>
        <v>0</v>
      </c>
      <c r="U27" s="13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topLeftCell="A13" zoomScale="90" zoomScaleNormal="90" workbookViewId="0">
      <selection activeCell="B25" sqref="B25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75" customFormat="1" ht="37.5" customHeight="1" x14ac:dyDescent="0.45">
      <c r="A1" s="141" t="s">
        <v>490</v>
      </c>
      <c r="B1" s="141"/>
      <c r="C1" s="141"/>
      <c r="D1" s="141"/>
      <c r="E1" s="141"/>
      <c r="F1" s="141"/>
      <c r="G1" s="141"/>
    </row>
    <row r="2" spans="1:7" ht="14.25" x14ac:dyDescent="0.45">
      <c r="A2" s="126" t="str">
        <f>ENTIDAD</f>
        <v>Municipio de León, Gobierno del Estado de Guanajuato</v>
      </c>
      <c r="B2" s="127"/>
      <c r="C2" s="127"/>
      <c r="D2" s="127"/>
      <c r="E2" s="127"/>
      <c r="F2" s="127"/>
      <c r="G2" s="128"/>
    </row>
    <row r="3" spans="1:7" ht="14.25" x14ac:dyDescent="0.45">
      <c r="A3" s="129" t="s">
        <v>491</v>
      </c>
      <c r="B3" s="130"/>
      <c r="C3" s="130"/>
      <c r="D3" s="130"/>
      <c r="E3" s="130"/>
      <c r="F3" s="130"/>
      <c r="G3" s="131"/>
    </row>
    <row r="4" spans="1:7" ht="14.25" x14ac:dyDescent="0.45">
      <c r="A4" s="132" t="s">
        <v>118</v>
      </c>
      <c r="B4" s="133"/>
      <c r="C4" s="133"/>
      <c r="D4" s="133"/>
      <c r="E4" s="133"/>
      <c r="F4" s="133"/>
      <c r="G4" s="134"/>
    </row>
    <row r="5" spans="1:7" x14ac:dyDescent="0.25">
      <c r="A5" s="157" t="s">
        <v>3142</v>
      </c>
      <c r="B5" s="154" t="str">
        <f>ANIO5R</f>
        <v>2017 ¹ (c)</v>
      </c>
      <c r="C5" s="154" t="str">
        <f>ANIO4R</f>
        <v>2018 ¹ (c)</v>
      </c>
      <c r="D5" s="154" t="str">
        <f>ANIO3R</f>
        <v>2019 ¹ (c)</v>
      </c>
      <c r="E5" s="154" t="str">
        <f>ANIO2R</f>
        <v>2020 ¹ (c)</v>
      </c>
      <c r="F5" s="154" t="str">
        <f>ANIO1R</f>
        <v>2021 ¹ (c)</v>
      </c>
      <c r="G5" s="43">
        <f>ANIO_INFORME</f>
        <v>2022</v>
      </c>
    </row>
    <row r="6" spans="1:7" ht="32.1" customHeight="1" x14ac:dyDescent="0.25">
      <c r="A6" s="158"/>
      <c r="B6" s="155"/>
      <c r="C6" s="155"/>
      <c r="D6" s="155"/>
      <c r="E6" s="155"/>
      <c r="F6" s="155"/>
      <c r="G6" s="73" t="s">
        <v>3296</v>
      </c>
    </row>
    <row r="7" spans="1:7" ht="14.25" x14ac:dyDescent="0.45">
      <c r="A7" s="44" t="s">
        <v>492</v>
      </c>
      <c r="B7" s="28">
        <f>SUM(B8:B16)</f>
        <v>0</v>
      </c>
      <c r="C7" s="28">
        <f t="shared" ref="C7:G7" si="0">SUM(C8:C16)</f>
        <v>0</v>
      </c>
      <c r="D7" s="28">
        <f t="shared" si="0"/>
        <v>0</v>
      </c>
      <c r="E7" s="28">
        <f t="shared" si="0"/>
        <v>0</v>
      </c>
      <c r="F7" s="28">
        <f t="shared" si="0"/>
        <v>0</v>
      </c>
      <c r="G7" s="28">
        <f t="shared" si="0"/>
        <v>0</v>
      </c>
    </row>
    <row r="8" spans="1:7" x14ac:dyDescent="0.25">
      <c r="A8" s="45" t="s">
        <v>454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</row>
    <row r="9" spans="1:7" x14ac:dyDescent="0.25">
      <c r="A9" s="45" t="s">
        <v>455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</row>
    <row r="10" spans="1:7" x14ac:dyDescent="0.25">
      <c r="A10" s="45" t="s">
        <v>456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</row>
    <row r="11" spans="1:7" x14ac:dyDescent="0.25">
      <c r="A11" s="45" t="s">
        <v>457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</row>
    <row r="12" spans="1:7" x14ac:dyDescent="0.25">
      <c r="A12" s="45" t="s">
        <v>458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</row>
    <row r="13" spans="1:7" x14ac:dyDescent="0.25">
      <c r="A13" s="45" t="s">
        <v>459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</row>
    <row r="14" spans="1:7" x14ac:dyDescent="0.25">
      <c r="A14" s="45" t="s">
        <v>460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</row>
    <row r="15" spans="1:7" x14ac:dyDescent="0.25">
      <c r="A15" s="45" t="s">
        <v>461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</row>
    <row r="16" spans="1:7" x14ac:dyDescent="0.25">
      <c r="A16" s="45" t="s">
        <v>462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</row>
    <row r="17" spans="1:7" ht="14.25" x14ac:dyDescent="0.45">
      <c r="A17" s="46"/>
      <c r="B17" s="46"/>
      <c r="C17" s="46"/>
      <c r="D17" s="46"/>
      <c r="E17" s="46"/>
      <c r="F17" s="46"/>
      <c r="G17" s="46"/>
    </row>
    <row r="18" spans="1:7" ht="14.25" x14ac:dyDescent="0.45">
      <c r="A18" s="47" t="s">
        <v>493</v>
      </c>
      <c r="B18" s="51">
        <f>SUM(B19:B27)</f>
        <v>52172424.149999999</v>
      </c>
      <c r="C18" s="51">
        <f t="shared" ref="C18:G18" si="1">SUM(C19:C27)</f>
        <v>58498463.039999992</v>
      </c>
      <c r="D18" s="51">
        <f t="shared" si="1"/>
        <v>70343622.579999998</v>
      </c>
      <c r="E18" s="51">
        <f t="shared" si="1"/>
        <v>94029478.060000002</v>
      </c>
      <c r="F18" s="51">
        <f t="shared" si="1"/>
        <v>98587407.179999992</v>
      </c>
      <c r="G18" s="51">
        <f t="shared" si="1"/>
        <v>87795031.890000015</v>
      </c>
    </row>
    <row r="19" spans="1:7" x14ac:dyDescent="0.25">
      <c r="A19" s="45" t="s">
        <v>454</v>
      </c>
      <c r="B19" s="50">
        <v>43032864.07</v>
      </c>
      <c r="C19" s="50">
        <v>47485781.259999998</v>
      </c>
      <c r="D19" s="50">
        <v>50288493.449999996</v>
      </c>
      <c r="E19" s="50">
        <v>79907611.650000006</v>
      </c>
      <c r="F19" s="50">
        <v>80596069.359999999</v>
      </c>
      <c r="G19" s="50">
        <v>69058367.5</v>
      </c>
    </row>
    <row r="20" spans="1:7" x14ac:dyDescent="0.25">
      <c r="A20" s="45" t="s">
        <v>455</v>
      </c>
      <c r="B20" s="50">
        <v>3485685.94</v>
      </c>
      <c r="C20" s="50">
        <v>4027682.82</v>
      </c>
      <c r="D20" s="50">
        <v>4540397.74</v>
      </c>
      <c r="E20" s="50">
        <v>6317537.870000001</v>
      </c>
      <c r="F20" s="50">
        <v>7268299.6800000006</v>
      </c>
      <c r="G20" s="50">
        <v>5373878.3899999997</v>
      </c>
    </row>
    <row r="21" spans="1:7" x14ac:dyDescent="0.25">
      <c r="A21" s="45" t="s">
        <v>456</v>
      </c>
      <c r="B21" s="50">
        <v>4607008.9399999995</v>
      </c>
      <c r="C21" s="50">
        <v>5462400.7699999996</v>
      </c>
      <c r="D21" s="50">
        <v>6687374.6400000006</v>
      </c>
      <c r="E21" s="50">
        <v>6630105.8300000001</v>
      </c>
      <c r="F21" s="50">
        <v>10328115.93</v>
      </c>
      <c r="G21" s="50">
        <v>9245479.8500000015</v>
      </c>
    </row>
    <row r="22" spans="1:7" x14ac:dyDescent="0.25">
      <c r="A22" s="45" t="s">
        <v>457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</row>
    <row r="23" spans="1:7" x14ac:dyDescent="0.25">
      <c r="A23" s="45" t="s">
        <v>458</v>
      </c>
      <c r="B23" s="50">
        <v>1046865.2000000001</v>
      </c>
      <c r="C23" s="50">
        <v>1522598.19</v>
      </c>
      <c r="D23" s="50">
        <v>8827356.75</v>
      </c>
      <c r="E23" s="50">
        <v>1174222.71</v>
      </c>
      <c r="F23" s="50">
        <v>394922.20999999996</v>
      </c>
      <c r="G23" s="50">
        <v>4117306.15</v>
      </c>
    </row>
    <row r="24" spans="1:7" x14ac:dyDescent="0.25">
      <c r="A24" s="45" t="s">
        <v>459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</row>
    <row r="25" spans="1:7" x14ac:dyDescent="0.25">
      <c r="A25" s="45" t="s">
        <v>460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</row>
    <row r="26" spans="1:7" x14ac:dyDescent="0.25">
      <c r="A26" s="45" t="s">
        <v>464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x14ac:dyDescent="0.25">
      <c r="A27" s="45" t="s">
        <v>462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47" t="s">
        <v>494</v>
      </c>
      <c r="B29" s="50">
        <f>B7+B18</f>
        <v>52172424.149999999</v>
      </c>
      <c r="C29" s="50">
        <f t="shared" ref="C29:G29" si="2">C7+C18</f>
        <v>58498463.039999992</v>
      </c>
      <c r="D29" s="50">
        <f t="shared" si="2"/>
        <v>70343622.579999998</v>
      </c>
      <c r="E29" s="50">
        <f t="shared" si="2"/>
        <v>94029478.060000002</v>
      </c>
      <c r="F29" s="50">
        <f t="shared" si="2"/>
        <v>98587407.179999992</v>
      </c>
      <c r="G29" s="50">
        <f t="shared" si="2"/>
        <v>87795031.890000015</v>
      </c>
    </row>
    <row r="30" spans="1:7" x14ac:dyDescent="0.25">
      <c r="A30" s="49"/>
      <c r="B30" s="49"/>
      <c r="C30" s="49"/>
      <c r="D30" s="49"/>
      <c r="E30" s="49"/>
      <c r="F30" s="49"/>
      <c r="G30" s="49"/>
    </row>
    <row r="31" spans="1:7" x14ac:dyDescent="0.25">
      <c r="A31" s="74"/>
    </row>
    <row r="32" spans="1:7" x14ac:dyDescent="0.25">
      <c r="A32" s="153" t="s">
        <v>3293</v>
      </c>
      <c r="B32" s="153"/>
      <c r="C32" s="153"/>
      <c r="D32" s="153"/>
      <c r="E32" s="153"/>
      <c r="F32" s="153"/>
      <c r="G32" s="153"/>
    </row>
    <row r="33" spans="1:7" x14ac:dyDescent="0.25">
      <c r="A33" s="153" t="s">
        <v>3294</v>
      </c>
      <c r="B33" s="153"/>
      <c r="C33" s="153"/>
      <c r="D33" s="153"/>
      <c r="E33" s="153"/>
      <c r="F33" s="153"/>
      <c r="G33" s="153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3">
        <f>'Formato 7 d)'!B7</f>
        <v>0</v>
      </c>
      <c r="Q2" s="13">
        <f>'Formato 7 d)'!C7</f>
        <v>0</v>
      </c>
      <c r="R2" s="13">
        <f>'Formato 7 d)'!D7</f>
        <v>0</v>
      </c>
      <c r="S2" s="13">
        <f>'Formato 7 d)'!E7</f>
        <v>0</v>
      </c>
      <c r="T2" s="13">
        <f>'Formato 7 d)'!F7</f>
        <v>0</v>
      </c>
      <c r="U2" s="13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3">
        <f>'Formato 7 d)'!B8</f>
        <v>0</v>
      </c>
      <c r="Q3" s="13">
        <f>'Formato 7 d)'!C8</f>
        <v>0</v>
      </c>
      <c r="R3" s="13">
        <f>'Formato 7 d)'!D8</f>
        <v>0</v>
      </c>
      <c r="S3" s="13">
        <f>'Formato 7 d)'!E8</f>
        <v>0</v>
      </c>
      <c r="T3" s="13">
        <f>'Formato 7 d)'!F8</f>
        <v>0</v>
      </c>
      <c r="U3" s="13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3">
        <f>'Formato 7 d)'!B9</f>
        <v>0</v>
      </c>
      <c r="Q4" s="13">
        <f>'Formato 7 d)'!C9</f>
        <v>0</v>
      </c>
      <c r="R4" s="13">
        <f>'Formato 7 d)'!D9</f>
        <v>0</v>
      </c>
      <c r="S4" s="13">
        <f>'Formato 7 d)'!E9</f>
        <v>0</v>
      </c>
      <c r="T4" s="13">
        <f>'Formato 7 d)'!F9</f>
        <v>0</v>
      </c>
      <c r="U4" s="13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3">
        <f>'Formato 7 d)'!B10</f>
        <v>0</v>
      </c>
      <c r="Q5" s="13">
        <f>'Formato 7 d)'!C10</f>
        <v>0</v>
      </c>
      <c r="R5" s="13">
        <f>'Formato 7 d)'!D10</f>
        <v>0</v>
      </c>
      <c r="S5" s="13">
        <f>'Formato 7 d)'!E10</f>
        <v>0</v>
      </c>
      <c r="T5" s="13">
        <f>'Formato 7 d)'!F10</f>
        <v>0</v>
      </c>
      <c r="U5" s="13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3">
        <f>'Formato 7 d)'!B11</f>
        <v>0</v>
      </c>
      <c r="Q6" s="13">
        <f>'Formato 7 d)'!C11</f>
        <v>0</v>
      </c>
      <c r="R6" s="13">
        <f>'Formato 7 d)'!D11</f>
        <v>0</v>
      </c>
      <c r="S6" s="13">
        <f>'Formato 7 d)'!E11</f>
        <v>0</v>
      </c>
      <c r="T6" s="13">
        <f>'Formato 7 d)'!F11</f>
        <v>0</v>
      </c>
      <c r="U6" s="13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3">
        <f>'Formato 7 d)'!B12</f>
        <v>0</v>
      </c>
      <c r="Q7" s="13">
        <f>'Formato 7 d)'!C12</f>
        <v>0</v>
      </c>
      <c r="R7" s="13">
        <f>'Formato 7 d)'!D12</f>
        <v>0</v>
      </c>
      <c r="S7" s="13">
        <f>'Formato 7 d)'!E12</f>
        <v>0</v>
      </c>
      <c r="T7" s="13">
        <f>'Formato 7 d)'!F12</f>
        <v>0</v>
      </c>
      <c r="U7" s="13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3">
        <f>'Formato 7 d)'!B13</f>
        <v>0</v>
      </c>
      <c r="Q8" s="13">
        <f>'Formato 7 d)'!C13</f>
        <v>0</v>
      </c>
      <c r="R8" s="13">
        <f>'Formato 7 d)'!D13</f>
        <v>0</v>
      </c>
      <c r="S8" s="13">
        <f>'Formato 7 d)'!E13</f>
        <v>0</v>
      </c>
      <c r="T8" s="13">
        <f>'Formato 7 d)'!F13</f>
        <v>0</v>
      </c>
      <c r="U8" s="13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3">
        <f>'Formato 7 d)'!B14</f>
        <v>0</v>
      </c>
      <c r="Q9" s="13">
        <f>'Formato 7 d)'!C14</f>
        <v>0</v>
      </c>
      <c r="R9" s="13">
        <f>'Formato 7 d)'!D14</f>
        <v>0</v>
      </c>
      <c r="S9" s="13">
        <f>'Formato 7 d)'!E14</f>
        <v>0</v>
      </c>
      <c r="T9" s="13">
        <f>'Formato 7 d)'!F14</f>
        <v>0</v>
      </c>
      <c r="U9" s="13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3">
        <f>'Formato 7 d)'!B15</f>
        <v>0</v>
      </c>
      <c r="Q10" s="13">
        <f>'Formato 7 d)'!C15</f>
        <v>0</v>
      </c>
      <c r="R10" s="13">
        <f>'Formato 7 d)'!D15</f>
        <v>0</v>
      </c>
      <c r="S10" s="13">
        <f>'Formato 7 d)'!E15</f>
        <v>0</v>
      </c>
      <c r="T10" s="13">
        <f>'Formato 7 d)'!F15</f>
        <v>0</v>
      </c>
      <c r="U10" s="13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3">
        <f>'Formato 7 d)'!B16</f>
        <v>0</v>
      </c>
      <c r="Q11" s="13">
        <f>'Formato 7 d)'!C16</f>
        <v>0</v>
      </c>
      <c r="R11" s="13">
        <f>'Formato 7 d)'!D16</f>
        <v>0</v>
      </c>
      <c r="S11" s="13">
        <f>'Formato 7 d)'!E16</f>
        <v>0</v>
      </c>
      <c r="T11" s="13">
        <f>'Formato 7 d)'!F16</f>
        <v>0</v>
      </c>
      <c r="U11" s="13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3">
        <f>'Formato 7 d)'!B18</f>
        <v>52172424.149999999</v>
      </c>
      <c r="Q12" s="13">
        <f>'Formato 7 d)'!C18</f>
        <v>58498463.039999992</v>
      </c>
      <c r="R12" s="13">
        <f>'Formato 7 d)'!D18</f>
        <v>70343622.579999998</v>
      </c>
      <c r="S12" s="13">
        <f>'Formato 7 d)'!E18</f>
        <v>94029478.060000002</v>
      </c>
      <c r="T12" s="13">
        <f>'Formato 7 d)'!F18</f>
        <v>98587407.179999992</v>
      </c>
      <c r="U12" s="13">
        <f>'Formato 7 d)'!G18</f>
        <v>87795031.890000015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3">
        <f>'Formato 7 d)'!B19</f>
        <v>43032864.07</v>
      </c>
      <c r="Q13" s="13">
        <f>'Formato 7 d)'!C19</f>
        <v>47485781.259999998</v>
      </c>
      <c r="R13" s="13">
        <f>'Formato 7 d)'!D19</f>
        <v>50288493.449999996</v>
      </c>
      <c r="S13" s="13">
        <f>'Formato 7 d)'!E19</f>
        <v>79907611.650000006</v>
      </c>
      <c r="T13" s="13">
        <f>'Formato 7 d)'!F19</f>
        <v>80596069.359999999</v>
      </c>
      <c r="U13" s="13">
        <f>'Formato 7 d)'!G19</f>
        <v>69058367.5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3">
        <f>'Formato 7 d)'!B20</f>
        <v>3485685.94</v>
      </c>
      <c r="Q14" s="13">
        <f>'Formato 7 d)'!C20</f>
        <v>4027682.82</v>
      </c>
      <c r="R14" s="13">
        <f>'Formato 7 d)'!D20</f>
        <v>4540397.74</v>
      </c>
      <c r="S14" s="13">
        <f>'Formato 7 d)'!E20</f>
        <v>6317537.870000001</v>
      </c>
      <c r="T14" s="13">
        <f>'Formato 7 d)'!F20</f>
        <v>7268299.6800000006</v>
      </c>
      <c r="U14" s="13">
        <f>'Formato 7 d)'!G20</f>
        <v>5373878.3899999997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3">
        <f>'Formato 7 d)'!B21</f>
        <v>4607008.9399999995</v>
      </c>
      <c r="Q15" s="13">
        <f>'Formato 7 d)'!C21</f>
        <v>5462400.7699999996</v>
      </c>
      <c r="R15" s="13">
        <f>'Formato 7 d)'!D21</f>
        <v>6687374.6400000006</v>
      </c>
      <c r="S15" s="13">
        <f>'Formato 7 d)'!E21</f>
        <v>6630105.8300000001</v>
      </c>
      <c r="T15" s="13">
        <f>'Formato 7 d)'!F21</f>
        <v>10328115.93</v>
      </c>
      <c r="U15" s="13">
        <f>'Formato 7 d)'!G21</f>
        <v>9245479.8500000015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3">
        <f>'Formato 7 d)'!B22</f>
        <v>0</v>
      </c>
      <c r="Q16" s="13">
        <f>'Formato 7 d)'!C22</f>
        <v>0</v>
      </c>
      <c r="R16" s="13">
        <f>'Formato 7 d)'!D22</f>
        <v>0</v>
      </c>
      <c r="S16" s="13">
        <f>'Formato 7 d)'!E22</f>
        <v>0</v>
      </c>
      <c r="T16" s="13">
        <f>'Formato 7 d)'!F22</f>
        <v>0</v>
      </c>
      <c r="U16" s="13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3">
        <f>'Formato 7 d)'!B23</f>
        <v>1046865.2000000001</v>
      </c>
      <c r="Q17" s="13">
        <f>'Formato 7 d)'!C23</f>
        <v>1522598.19</v>
      </c>
      <c r="R17" s="13">
        <f>'Formato 7 d)'!D23</f>
        <v>8827356.75</v>
      </c>
      <c r="S17" s="13">
        <f>'Formato 7 d)'!E23</f>
        <v>1174222.71</v>
      </c>
      <c r="T17" s="13">
        <f>'Formato 7 d)'!F23</f>
        <v>394922.20999999996</v>
      </c>
      <c r="U17" s="13">
        <f>'Formato 7 d)'!G23</f>
        <v>4117306.15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3">
        <f>'Formato 7 d)'!B24</f>
        <v>0</v>
      </c>
      <c r="Q18" s="13">
        <f>'Formato 7 d)'!C24</f>
        <v>0</v>
      </c>
      <c r="R18" s="13">
        <f>'Formato 7 d)'!D24</f>
        <v>0</v>
      </c>
      <c r="S18" s="13">
        <f>'Formato 7 d)'!E24</f>
        <v>0</v>
      </c>
      <c r="T18" s="13">
        <f>'Formato 7 d)'!F24</f>
        <v>0</v>
      </c>
      <c r="U18" s="13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3">
        <f>'Formato 7 d)'!B25</f>
        <v>0</v>
      </c>
      <c r="Q19" s="13">
        <f>'Formato 7 d)'!C25</f>
        <v>0</v>
      </c>
      <c r="R19" s="13">
        <f>'Formato 7 d)'!D25</f>
        <v>0</v>
      </c>
      <c r="S19" s="13">
        <f>'Formato 7 d)'!E25</f>
        <v>0</v>
      </c>
      <c r="T19" s="13">
        <f>'Formato 7 d)'!F25</f>
        <v>0</v>
      </c>
      <c r="U19" s="13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3">
        <f>'Formato 7 d)'!B26</f>
        <v>0</v>
      </c>
      <c r="Q20" s="13">
        <f>'Formato 7 d)'!C26</f>
        <v>0</v>
      </c>
      <c r="R20" s="13">
        <f>'Formato 7 d)'!D26</f>
        <v>0</v>
      </c>
      <c r="S20" s="13">
        <f>'Formato 7 d)'!E26</f>
        <v>0</v>
      </c>
      <c r="T20" s="13">
        <f>'Formato 7 d)'!F26</f>
        <v>0</v>
      </c>
      <c r="U20" s="13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3">
        <f>'Formato 7 d)'!B27</f>
        <v>0</v>
      </c>
      <c r="Q21" s="13">
        <f>'Formato 7 d)'!C27</f>
        <v>0</v>
      </c>
      <c r="R21" s="13">
        <f>'Formato 7 d)'!D27</f>
        <v>0</v>
      </c>
      <c r="S21" s="13">
        <f>'Formato 7 d)'!E27</f>
        <v>0</v>
      </c>
      <c r="T21" s="13">
        <f>'Formato 7 d)'!F27</f>
        <v>0</v>
      </c>
      <c r="U21" s="13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3">
        <f>'Formato 7 d)'!B29</f>
        <v>52172424.149999999</v>
      </c>
      <c r="Q22" s="13">
        <f>'Formato 7 d)'!C29</f>
        <v>58498463.039999992</v>
      </c>
      <c r="R22" s="13">
        <f>'Formato 7 d)'!D29</f>
        <v>70343622.579999998</v>
      </c>
      <c r="S22" s="13">
        <f>'Formato 7 d)'!E29</f>
        <v>94029478.060000002</v>
      </c>
      <c r="T22" s="13">
        <f>'Formato 7 d)'!F29</f>
        <v>98587407.179999992</v>
      </c>
      <c r="U22" s="13">
        <f>'Formato 7 d)'!G29</f>
        <v>87795031.890000015</v>
      </c>
    </row>
    <row r="23" spans="1:21" ht="14.25" x14ac:dyDescent="0.45">
      <c r="P23" s="13"/>
      <c r="Q23" s="13"/>
      <c r="R23" s="13"/>
      <c r="S23" s="13"/>
      <c r="T23" s="13"/>
      <c r="U23" s="13"/>
    </row>
    <row r="24" spans="1:21" x14ac:dyDescent="0.25">
      <c r="P24" s="13"/>
      <c r="Q24" s="13"/>
      <c r="R24" s="13"/>
      <c r="S24" s="13"/>
      <c r="T24" s="13"/>
      <c r="U24" s="13"/>
    </row>
    <row r="25" spans="1:21" x14ac:dyDescent="0.25">
      <c r="P25" s="13"/>
      <c r="Q25" s="13"/>
      <c r="R25" s="13"/>
      <c r="S25" s="13"/>
      <c r="T25" s="13"/>
      <c r="U25" s="13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zoomScale="90" zoomScaleNormal="90" workbookViewId="0">
      <selection activeCell="D14" sqref="D14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75" customFormat="1" ht="34.5" customHeight="1" x14ac:dyDescent="0.25">
      <c r="A1" s="135" t="s">
        <v>495</v>
      </c>
      <c r="B1" s="135"/>
      <c r="C1" s="135"/>
      <c r="D1" s="135"/>
      <c r="E1" s="135"/>
      <c r="F1" s="135"/>
      <c r="G1" s="90"/>
    </row>
    <row r="2" spans="1:7" ht="14.25" x14ac:dyDescent="0.45">
      <c r="A2" s="126" t="str">
        <f>ENTE_PUBLICO</f>
        <v>ORGANISMO, Gobierno del Estado de Guanajuato</v>
      </c>
      <c r="B2" s="127"/>
      <c r="C2" s="127"/>
      <c r="D2" s="127"/>
      <c r="E2" s="127"/>
      <c r="F2" s="128"/>
    </row>
    <row r="3" spans="1:7" ht="14.25" x14ac:dyDescent="0.45">
      <c r="A3" s="132" t="s">
        <v>496</v>
      </c>
      <c r="B3" s="133"/>
      <c r="C3" s="133"/>
      <c r="D3" s="133"/>
      <c r="E3" s="133"/>
      <c r="F3" s="134"/>
    </row>
    <row r="4" spans="1:7" ht="28.5" x14ac:dyDescent="0.45">
      <c r="A4" s="7"/>
      <c r="B4" s="7" t="s">
        <v>497</v>
      </c>
      <c r="C4" s="7" t="s">
        <v>498</v>
      </c>
      <c r="D4" s="7" t="s">
        <v>499</v>
      </c>
      <c r="E4" s="7" t="s">
        <v>500</v>
      </c>
      <c r="F4" s="7" t="s">
        <v>501</v>
      </c>
    </row>
    <row r="5" spans="1:7" ht="14.25" x14ac:dyDescent="0.45">
      <c r="A5" s="99" t="s">
        <v>502</v>
      </c>
      <c r="B5" s="4"/>
      <c r="C5" s="4"/>
      <c r="D5" s="4"/>
      <c r="E5" s="4"/>
      <c r="F5" s="4"/>
    </row>
    <row r="6" spans="1:7" ht="30" x14ac:dyDescent="0.25">
      <c r="A6" s="54" t="s">
        <v>503</v>
      </c>
      <c r="B6" s="50"/>
      <c r="C6" s="50"/>
      <c r="D6" s="50"/>
      <c r="E6" s="50"/>
      <c r="F6" s="50"/>
    </row>
    <row r="7" spans="1:7" x14ac:dyDescent="0.25">
      <c r="A7" s="54" t="s">
        <v>504</v>
      </c>
      <c r="B7" s="50"/>
      <c r="C7" s="50"/>
      <c r="D7" s="50"/>
      <c r="E7" s="50"/>
      <c r="F7" s="50"/>
    </row>
    <row r="8" spans="1:7" ht="14.25" x14ac:dyDescent="0.45">
      <c r="A8" s="48"/>
      <c r="B8" s="46"/>
      <c r="C8" s="46"/>
      <c r="D8" s="46"/>
      <c r="E8" s="46"/>
      <c r="F8" s="46"/>
    </row>
    <row r="9" spans="1:7" x14ac:dyDescent="0.25">
      <c r="A9" s="99" t="s">
        <v>505</v>
      </c>
      <c r="B9" s="46"/>
      <c r="C9" s="46"/>
      <c r="D9" s="46"/>
      <c r="E9" s="46"/>
      <c r="F9" s="46"/>
    </row>
    <row r="10" spans="1:7" ht="14.25" x14ac:dyDescent="0.45">
      <c r="A10" s="54" t="s">
        <v>506</v>
      </c>
      <c r="B10" s="50"/>
      <c r="C10" s="50"/>
      <c r="D10" s="50"/>
      <c r="E10" s="50"/>
      <c r="F10" s="50"/>
    </row>
    <row r="11" spans="1:7" x14ac:dyDescent="0.25">
      <c r="A11" s="58" t="s">
        <v>507</v>
      </c>
      <c r="B11" s="50"/>
      <c r="C11" s="50"/>
      <c r="D11" s="50"/>
      <c r="E11" s="50"/>
      <c r="F11" s="50"/>
    </row>
    <row r="12" spans="1:7" x14ac:dyDescent="0.25">
      <c r="A12" s="58" t="s">
        <v>508</v>
      </c>
      <c r="B12" s="50"/>
      <c r="C12" s="50"/>
      <c r="D12" s="50"/>
      <c r="E12" s="50"/>
      <c r="F12" s="50"/>
    </row>
    <row r="13" spans="1:7" ht="14.25" x14ac:dyDescent="0.45">
      <c r="A13" s="58" t="s">
        <v>509</v>
      </c>
      <c r="B13" s="50"/>
      <c r="C13" s="50"/>
      <c r="D13" s="50"/>
      <c r="E13" s="50"/>
      <c r="F13" s="50"/>
    </row>
    <row r="14" spans="1:7" ht="14.25" x14ac:dyDescent="0.45">
      <c r="A14" s="54" t="s">
        <v>510</v>
      </c>
      <c r="B14" s="50"/>
      <c r="C14" s="50"/>
      <c r="D14" s="50"/>
      <c r="E14" s="50"/>
      <c r="F14" s="50"/>
    </row>
    <row r="15" spans="1:7" x14ac:dyDescent="0.25">
      <c r="A15" s="58" t="s">
        <v>507</v>
      </c>
      <c r="B15" s="50"/>
      <c r="C15" s="50"/>
      <c r="D15" s="50"/>
      <c r="E15" s="50"/>
      <c r="F15" s="50"/>
    </row>
    <row r="16" spans="1:7" x14ac:dyDescent="0.25">
      <c r="A16" s="58" t="s">
        <v>508</v>
      </c>
      <c r="B16" s="50"/>
      <c r="C16" s="50"/>
      <c r="D16" s="50"/>
      <c r="E16" s="50"/>
      <c r="F16" s="50"/>
    </row>
    <row r="17" spans="1:6" ht="14.25" x14ac:dyDescent="0.45">
      <c r="A17" s="58" t="s">
        <v>509</v>
      </c>
      <c r="B17" s="50"/>
      <c r="C17" s="50"/>
      <c r="D17" s="50"/>
      <c r="E17" s="50"/>
      <c r="F17" s="50"/>
    </row>
    <row r="18" spans="1:6" ht="14.25" x14ac:dyDescent="0.45">
      <c r="A18" s="54" t="s">
        <v>511</v>
      </c>
      <c r="B18" s="118"/>
      <c r="C18" s="50"/>
      <c r="D18" s="50"/>
      <c r="E18" s="50"/>
      <c r="F18" s="50"/>
    </row>
    <row r="19" spans="1:6" x14ac:dyDescent="0.25">
      <c r="A19" s="54" t="s">
        <v>512</v>
      </c>
      <c r="B19" s="50"/>
      <c r="C19" s="50"/>
      <c r="D19" s="50"/>
      <c r="E19" s="50"/>
      <c r="F19" s="50"/>
    </row>
    <row r="20" spans="1:6" x14ac:dyDescent="0.25">
      <c r="A20" s="54" t="s">
        <v>513</v>
      </c>
      <c r="B20" s="119"/>
      <c r="C20" s="119"/>
      <c r="D20" s="119"/>
      <c r="E20" s="119"/>
      <c r="F20" s="119"/>
    </row>
    <row r="21" spans="1:6" x14ac:dyDescent="0.25">
      <c r="A21" s="54" t="s">
        <v>514</v>
      </c>
      <c r="B21" s="119"/>
      <c r="C21" s="119"/>
      <c r="D21" s="119"/>
      <c r="E21" s="119"/>
      <c r="F21" s="119"/>
    </row>
    <row r="22" spans="1:6" ht="14.25" x14ac:dyDescent="0.45">
      <c r="A22" s="54" t="s">
        <v>515</v>
      </c>
      <c r="B22" s="119"/>
      <c r="C22" s="119"/>
      <c r="D22" s="119"/>
      <c r="E22" s="119"/>
      <c r="F22" s="119"/>
    </row>
    <row r="23" spans="1:6" x14ac:dyDescent="0.25">
      <c r="A23" s="54" t="s">
        <v>516</v>
      </c>
      <c r="B23" s="119"/>
      <c r="C23" s="119"/>
      <c r="D23" s="119"/>
      <c r="E23" s="119"/>
      <c r="F23" s="119"/>
    </row>
    <row r="24" spans="1:6" x14ac:dyDescent="0.25">
      <c r="A24" s="54" t="s">
        <v>517</v>
      </c>
      <c r="B24" s="120"/>
      <c r="C24" s="50"/>
      <c r="D24" s="50"/>
      <c r="E24" s="50"/>
      <c r="F24" s="50"/>
    </row>
    <row r="25" spans="1:6" x14ac:dyDescent="0.25">
      <c r="A25" s="54" t="s">
        <v>518</v>
      </c>
      <c r="B25" s="120"/>
      <c r="C25" s="50"/>
      <c r="D25" s="50"/>
      <c r="E25" s="50"/>
      <c r="F25" s="50"/>
    </row>
    <row r="26" spans="1:6" x14ac:dyDescent="0.25">
      <c r="A26" s="48"/>
      <c r="B26" s="46"/>
      <c r="C26" s="46"/>
      <c r="D26" s="46"/>
      <c r="E26" s="46"/>
      <c r="F26" s="46"/>
    </row>
    <row r="27" spans="1:6" x14ac:dyDescent="0.25">
      <c r="A27" s="99" t="s">
        <v>519</v>
      </c>
      <c r="B27" s="46"/>
      <c r="C27" s="46"/>
      <c r="D27" s="46"/>
      <c r="E27" s="46"/>
      <c r="F27" s="46"/>
    </row>
    <row r="28" spans="1:6" x14ac:dyDescent="0.25">
      <c r="A28" s="54" t="s">
        <v>520</v>
      </c>
      <c r="B28" s="50"/>
      <c r="C28" s="50"/>
      <c r="D28" s="50"/>
      <c r="E28" s="50"/>
      <c r="F28" s="50"/>
    </row>
    <row r="29" spans="1:6" x14ac:dyDescent="0.25">
      <c r="A29" s="48"/>
      <c r="B29" s="46"/>
      <c r="C29" s="46"/>
      <c r="D29" s="46"/>
      <c r="E29" s="46"/>
      <c r="F29" s="46"/>
    </row>
    <row r="30" spans="1:6" x14ac:dyDescent="0.25">
      <c r="A30" s="99" t="s">
        <v>521</v>
      </c>
      <c r="B30" s="46"/>
      <c r="C30" s="46"/>
      <c r="D30" s="46"/>
      <c r="E30" s="46"/>
      <c r="F30" s="46"/>
    </row>
    <row r="31" spans="1:6" x14ac:dyDescent="0.25">
      <c r="A31" s="54" t="s">
        <v>506</v>
      </c>
      <c r="B31" s="50"/>
      <c r="C31" s="50"/>
      <c r="D31" s="50"/>
      <c r="E31" s="50"/>
      <c r="F31" s="50"/>
    </row>
    <row r="32" spans="1:6" x14ac:dyDescent="0.25">
      <c r="A32" s="54" t="s">
        <v>510</v>
      </c>
      <c r="B32" s="50"/>
      <c r="C32" s="50"/>
      <c r="D32" s="50"/>
      <c r="E32" s="50"/>
      <c r="F32" s="50"/>
    </row>
    <row r="33" spans="1:6" x14ac:dyDescent="0.25">
      <c r="A33" s="54" t="s">
        <v>522</v>
      </c>
      <c r="B33" s="50"/>
      <c r="C33" s="50"/>
      <c r="D33" s="50"/>
      <c r="E33" s="50"/>
      <c r="F33" s="50"/>
    </row>
    <row r="34" spans="1:6" x14ac:dyDescent="0.25">
      <c r="A34" s="48"/>
      <c r="B34" s="46"/>
      <c r="C34" s="46"/>
      <c r="D34" s="46"/>
      <c r="E34" s="46"/>
      <c r="F34" s="46"/>
    </row>
    <row r="35" spans="1:6" x14ac:dyDescent="0.25">
      <c r="A35" s="99" t="s">
        <v>523</v>
      </c>
      <c r="B35" s="46"/>
      <c r="C35" s="46"/>
      <c r="D35" s="46"/>
      <c r="E35" s="46"/>
      <c r="F35" s="46"/>
    </row>
    <row r="36" spans="1:6" x14ac:dyDescent="0.25">
      <c r="A36" s="54" t="s">
        <v>524</v>
      </c>
      <c r="B36" s="50"/>
      <c r="C36" s="50"/>
      <c r="D36" s="50"/>
      <c r="E36" s="50"/>
      <c r="F36" s="50"/>
    </row>
    <row r="37" spans="1:6" x14ac:dyDescent="0.25">
      <c r="A37" s="54" t="s">
        <v>525</v>
      </c>
      <c r="B37" s="50"/>
      <c r="C37" s="50"/>
      <c r="D37" s="50"/>
      <c r="E37" s="50"/>
      <c r="F37" s="50"/>
    </row>
    <row r="38" spans="1:6" x14ac:dyDescent="0.25">
      <c r="A38" s="54" t="s">
        <v>526</v>
      </c>
      <c r="B38" s="120"/>
      <c r="C38" s="50"/>
      <c r="D38" s="50"/>
      <c r="E38" s="50"/>
      <c r="F38" s="50"/>
    </row>
    <row r="39" spans="1:6" x14ac:dyDescent="0.25">
      <c r="A39" s="48"/>
      <c r="B39" s="46"/>
      <c r="C39" s="46"/>
      <c r="D39" s="46"/>
      <c r="E39" s="46"/>
      <c r="F39" s="46"/>
    </row>
    <row r="40" spans="1:6" x14ac:dyDescent="0.25">
      <c r="A40" s="99" t="s">
        <v>527</v>
      </c>
      <c r="B40" s="50"/>
      <c r="C40" s="50"/>
      <c r="D40" s="50"/>
      <c r="E40" s="50"/>
      <c r="F40" s="50"/>
    </row>
    <row r="41" spans="1:6" x14ac:dyDescent="0.25">
      <c r="A41" s="48"/>
      <c r="B41" s="46"/>
      <c r="C41" s="46"/>
      <c r="D41" s="46"/>
      <c r="E41" s="46"/>
      <c r="F41" s="46"/>
    </row>
    <row r="42" spans="1:6" x14ac:dyDescent="0.25">
      <c r="A42" s="99" t="s">
        <v>528</v>
      </c>
      <c r="B42" s="46"/>
      <c r="C42" s="46"/>
      <c r="D42" s="46"/>
      <c r="E42" s="46"/>
      <c r="F42" s="46"/>
    </row>
    <row r="43" spans="1:6" x14ac:dyDescent="0.25">
      <c r="A43" s="54" t="s">
        <v>529</v>
      </c>
      <c r="B43" s="50"/>
      <c r="C43" s="50"/>
      <c r="D43" s="50"/>
      <c r="E43" s="50"/>
      <c r="F43" s="50"/>
    </row>
    <row r="44" spans="1:6" x14ac:dyDescent="0.25">
      <c r="A44" s="54" t="s">
        <v>530</v>
      </c>
      <c r="B44" s="50"/>
      <c r="C44" s="50"/>
      <c r="D44" s="50"/>
      <c r="E44" s="50"/>
      <c r="F44" s="50"/>
    </row>
    <row r="45" spans="1:6" x14ac:dyDescent="0.25">
      <c r="A45" s="54" t="s">
        <v>531</v>
      </c>
      <c r="B45" s="50"/>
      <c r="C45" s="50"/>
      <c r="D45" s="50"/>
      <c r="E45" s="50"/>
      <c r="F45" s="50"/>
    </row>
    <row r="46" spans="1:6" x14ac:dyDescent="0.25">
      <c r="A46" s="48"/>
      <c r="B46" s="46"/>
      <c r="C46" s="46"/>
      <c r="D46" s="46"/>
      <c r="E46" s="46"/>
      <c r="F46" s="46"/>
    </row>
    <row r="47" spans="1:6" ht="30" x14ac:dyDescent="0.25">
      <c r="A47" s="99" t="s">
        <v>532</v>
      </c>
      <c r="B47" s="46"/>
      <c r="C47" s="46"/>
      <c r="D47" s="46"/>
      <c r="E47" s="46"/>
      <c r="F47" s="46"/>
    </row>
    <row r="48" spans="1:6" x14ac:dyDescent="0.25">
      <c r="A48" s="54" t="s">
        <v>530</v>
      </c>
      <c r="B48" s="119"/>
      <c r="C48" s="119"/>
      <c r="D48" s="119"/>
      <c r="E48" s="119"/>
      <c r="F48" s="119"/>
    </row>
    <row r="49" spans="1:6" x14ac:dyDescent="0.25">
      <c r="A49" s="54" t="s">
        <v>531</v>
      </c>
      <c r="B49" s="119"/>
      <c r="C49" s="119"/>
      <c r="D49" s="119"/>
      <c r="E49" s="119"/>
      <c r="F49" s="119"/>
    </row>
    <row r="50" spans="1:6" x14ac:dyDescent="0.25">
      <c r="A50" s="48"/>
      <c r="B50" s="46"/>
      <c r="C50" s="46"/>
      <c r="D50" s="46"/>
      <c r="E50" s="46"/>
      <c r="F50" s="46"/>
    </row>
    <row r="51" spans="1:6" x14ac:dyDescent="0.25">
      <c r="A51" s="99" t="s">
        <v>533</v>
      </c>
      <c r="B51" s="46"/>
      <c r="C51" s="46"/>
      <c r="D51" s="46"/>
      <c r="E51" s="46"/>
      <c r="F51" s="46"/>
    </row>
    <row r="52" spans="1:6" x14ac:dyDescent="0.25">
      <c r="A52" s="54" t="s">
        <v>530</v>
      </c>
      <c r="B52" s="50"/>
      <c r="C52" s="50"/>
      <c r="D52" s="50"/>
      <c r="E52" s="50"/>
      <c r="F52" s="50"/>
    </row>
    <row r="53" spans="1:6" x14ac:dyDescent="0.25">
      <c r="A53" s="54" t="s">
        <v>531</v>
      </c>
      <c r="B53" s="50"/>
      <c r="C53" s="50"/>
      <c r="D53" s="50"/>
      <c r="E53" s="50"/>
      <c r="F53" s="50"/>
    </row>
    <row r="54" spans="1:6" x14ac:dyDescent="0.25">
      <c r="A54" s="54" t="s">
        <v>534</v>
      </c>
      <c r="B54" s="50"/>
      <c r="C54" s="50"/>
      <c r="D54" s="50"/>
      <c r="E54" s="50"/>
      <c r="F54" s="50"/>
    </row>
    <row r="55" spans="1:6" x14ac:dyDescent="0.25">
      <c r="A55" s="48"/>
      <c r="B55" s="46"/>
      <c r="C55" s="46"/>
      <c r="D55" s="46"/>
      <c r="E55" s="46"/>
      <c r="F55" s="46"/>
    </row>
    <row r="56" spans="1:6" x14ac:dyDescent="0.25">
      <c r="A56" s="99" t="s">
        <v>535</v>
      </c>
      <c r="B56" s="46"/>
      <c r="C56" s="46"/>
      <c r="D56" s="46"/>
      <c r="E56" s="46"/>
      <c r="F56" s="46"/>
    </row>
    <row r="57" spans="1:6" x14ac:dyDescent="0.25">
      <c r="A57" s="54" t="s">
        <v>530</v>
      </c>
      <c r="B57" s="50"/>
      <c r="C57" s="50"/>
      <c r="D57" s="50"/>
      <c r="E57" s="50"/>
      <c r="F57" s="50"/>
    </row>
    <row r="58" spans="1:6" x14ac:dyDescent="0.25">
      <c r="A58" s="54" t="s">
        <v>531</v>
      </c>
      <c r="B58" s="50"/>
      <c r="C58" s="50"/>
      <c r="D58" s="50"/>
      <c r="E58" s="50"/>
      <c r="F58" s="50"/>
    </row>
    <row r="59" spans="1:6" x14ac:dyDescent="0.25">
      <c r="A59" s="48"/>
      <c r="B59" s="46"/>
      <c r="C59" s="46"/>
      <c r="D59" s="46"/>
      <c r="E59" s="46"/>
      <c r="F59" s="46"/>
    </row>
    <row r="60" spans="1:6" x14ac:dyDescent="0.25">
      <c r="A60" s="99" t="s">
        <v>536</v>
      </c>
      <c r="B60" s="46"/>
      <c r="C60" s="46"/>
      <c r="D60" s="46"/>
      <c r="E60" s="46"/>
      <c r="F60" s="46"/>
    </row>
    <row r="61" spans="1:6" x14ac:dyDescent="0.25">
      <c r="A61" s="54" t="s">
        <v>537</v>
      </c>
      <c r="B61" s="50"/>
      <c r="C61" s="50"/>
      <c r="D61" s="50"/>
      <c r="E61" s="50"/>
      <c r="F61" s="50"/>
    </row>
    <row r="62" spans="1:6" x14ac:dyDescent="0.25">
      <c r="A62" s="54" t="s">
        <v>538</v>
      </c>
      <c r="B62" s="120"/>
      <c r="C62" s="50"/>
      <c r="D62" s="50"/>
      <c r="E62" s="50"/>
      <c r="F62" s="50"/>
    </row>
    <row r="63" spans="1:6" x14ac:dyDescent="0.25">
      <c r="A63" s="48"/>
      <c r="B63" s="46"/>
      <c r="C63" s="46"/>
      <c r="D63" s="46"/>
      <c r="E63" s="46"/>
      <c r="F63" s="46"/>
    </row>
    <row r="64" spans="1:6" x14ac:dyDescent="0.25">
      <c r="A64" s="99" t="s">
        <v>539</v>
      </c>
      <c r="B64" s="46"/>
      <c r="C64" s="46"/>
      <c r="D64" s="46"/>
      <c r="E64" s="46"/>
      <c r="F64" s="46"/>
    </row>
    <row r="65" spans="1:6" x14ac:dyDescent="0.25">
      <c r="A65" s="54" t="s">
        <v>540</v>
      </c>
      <c r="B65" s="50"/>
      <c r="C65" s="50"/>
      <c r="D65" s="50"/>
      <c r="E65" s="50"/>
      <c r="F65" s="50"/>
    </row>
    <row r="66" spans="1:6" x14ac:dyDescent="0.25">
      <c r="A66" s="54" t="s">
        <v>541</v>
      </c>
      <c r="B66" s="50"/>
      <c r="C66" s="50"/>
      <c r="D66" s="50"/>
      <c r="E66" s="50"/>
      <c r="F66" s="50"/>
    </row>
    <row r="67" spans="1:6" x14ac:dyDescent="0.25">
      <c r="A67" s="115"/>
      <c r="B67" s="49"/>
      <c r="C67" s="49"/>
      <c r="D67" s="49"/>
      <c r="E67" s="49"/>
      <c r="F67" s="49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7" t="s">
        <v>3279</v>
      </c>
      <c r="Q1" s="7" t="s">
        <v>3280</v>
      </c>
      <c r="R1" s="7" t="s">
        <v>3281</v>
      </c>
      <c r="S1" s="7" t="s">
        <v>3282</v>
      </c>
      <c r="T1" s="7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3"/>
      <c r="Q2" s="13"/>
      <c r="R2" s="13"/>
      <c r="S2" s="13"/>
      <c r="T2" s="13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3">
        <f>'Formato 8'!B6</f>
        <v>0</v>
      </c>
      <c r="Q3" s="13">
        <f>'Formato 8'!C6</f>
        <v>0</v>
      </c>
      <c r="R3" s="13">
        <f>'Formato 8'!D6</f>
        <v>0</v>
      </c>
      <c r="S3" s="13">
        <f>'Formato 8'!E6</f>
        <v>0</v>
      </c>
      <c r="T3" s="13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3">
        <f>'Formato 8'!B7</f>
        <v>0</v>
      </c>
      <c r="Q4" s="13">
        <f>'Formato 8'!C7</f>
        <v>0</v>
      </c>
      <c r="R4" s="13">
        <f>'Formato 8'!D7</f>
        <v>0</v>
      </c>
      <c r="S4" s="13">
        <f>'Formato 8'!E7</f>
        <v>0</v>
      </c>
      <c r="T4" s="13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3"/>
      <c r="Q5" s="13"/>
      <c r="R5" s="13"/>
      <c r="S5" s="13"/>
      <c r="T5" s="13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3">
        <f>'Formato 8'!B10</f>
        <v>0</v>
      </c>
      <c r="Q6" s="13">
        <f>'Formato 8'!C10</f>
        <v>0</v>
      </c>
      <c r="R6" s="13">
        <f>'Formato 8'!D10</f>
        <v>0</v>
      </c>
      <c r="S6" s="13">
        <f>'Formato 8'!E10</f>
        <v>0</v>
      </c>
      <c r="T6" s="13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3">
        <f>'Formato 8'!B11</f>
        <v>0</v>
      </c>
      <c r="Q7" s="13">
        <f>'Formato 8'!C11</f>
        <v>0</v>
      </c>
      <c r="R7" s="13">
        <f>'Formato 8'!D11</f>
        <v>0</v>
      </c>
      <c r="S7" s="13">
        <f>'Formato 8'!E11</f>
        <v>0</v>
      </c>
      <c r="T7" s="13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3">
        <f>'Formato 8'!B12</f>
        <v>0</v>
      </c>
      <c r="Q8" s="13">
        <f>'Formato 8'!C12</f>
        <v>0</v>
      </c>
      <c r="R8" s="13">
        <f>'Formato 8'!D12</f>
        <v>0</v>
      </c>
      <c r="S8" s="13">
        <f>'Formato 8'!E12</f>
        <v>0</v>
      </c>
      <c r="T8" s="13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3">
        <f>'Formato 8'!B13</f>
        <v>0</v>
      </c>
      <c r="Q9" s="13">
        <f>'Formato 8'!C13</f>
        <v>0</v>
      </c>
      <c r="R9" s="13">
        <f>'Formato 8'!D13</f>
        <v>0</v>
      </c>
      <c r="S9" s="13">
        <f>'Formato 8'!E13</f>
        <v>0</v>
      </c>
      <c r="T9" s="13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3">
        <f>'Formato 8'!B14</f>
        <v>0</v>
      </c>
      <c r="Q10" s="13">
        <f>'Formato 8'!C14</f>
        <v>0</v>
      </c>
      <c r="R10" s="13">
        <f>'Formato 8'!D14</f>
        <v>0</v>
      </c>
      <c r="S10" s="13">
        <f>'Formato 8'!E14</f>
        <v>0</v>
      </c>
      <c r="T10" s="13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3">
        <f>'Formato 8'!B15</f>
        <v>0</v>
      </c>
      <c r="Q11" s="13">
        <f>'Formato 8'!C15</f>
        <v>0</v>
      </c>
      <c r="R11" s="13">
        <f>'Formato 8'!D15</f>
        <v>0</v>
      </c>
      <c r="S11" s="13">
        <f>'Formato 8'!E15</f>
        <v>0</v>
      </c>
      <c r="T11" s="13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3">
        <f>'Formato 8'!B16</f>
        <v>0</v>
      </c>
      <c r="Q12" s="13">
        <f>'Formato 8'!C16</f>
        <v>0</v>
      </c>
      <c r="R12" s="13">
        <f>'Formato 8'!D16</f>
        <v>0</v>
      </c>
      <c r="S12" s="13">
        <f>'Formato 8'!E16</f>
        <v>0</v>
      </c>
      <c r="T12" s="13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3">
        <f>'Formato 8'!B17</f>
        <v>0</v>
      </c>
      <c r="Q13" s="13">
        <f>'Formato 8'!C17</f>
        <v>0</v>
      </c>
      <c r="R13" s="13">
        <f>'Formato 8'!D17</f>
        <v>0</v>
      </c>
      <c r="S13" s="13">
        <f>'Formato 8'!E17</f>
        <v>0</v>
      </c>
      <c r="T13" s="13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3">
        <f>'Formato 8'!B18</f>
        <v>0</v>
      </c>
      <c r="Q14" s="13">
        <f>'Formato 8'!C18</f>
        <v>0</v>
      </c>
      <c r="R14" s="13">
        <f>'Formato 8'!D18</f>
        <v>0</v>
      </c>
      <c r="S14" s="13">
        <f>'Formato 8'!E18</f>
        <v>0</v>
      </c>
      <c r="T14" s="13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3">
        <f>'Formato 8'!B19</f>
        <v>0</v>
      </c>
      <c r="Q15" s="13">
        <f>'Formato 8'!C19</f>
        <v>0</v>
      </c>
      <c r="R15" s="13">
        <f>'Formato 8'!D19</f>
        <v>0</v>
      </c>
      <c r="S15" s="13">
        <f>'Formato 8'!E19</f>
        <v>0</v>
      </c>
      <c r="T15" s="13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3">
        <f>'Formato 8'!B20</f>
        <v>0</v>
      </c>
      <c r="Q16" s="13">
        <f>'Formato 8'!C20</f>
        <v>0</v>
      </c>
      <c r="R16" s="13">
        <f>'Formato 8'!D20</f>
        <v>0</v>
      </c>
      <c r="S16" s="13">
        <f>'Formato 8'!E20</f>
        <v>0</v>
      </c>
      <c r="T16" s="13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3">
        <f>'Formato 8'!B21</f>
        <v>0</v>
      </c>
      <c r="Q17" s="13">
        <f>'Formato 8'!C21</f>
        <v>0</v>
      </c>
      <c r="R17" s="13">
        <f>'Formato 8'!D21</f>
        <v>0</v>
      </c>
      <c r="S17" s="13">
        <f>'Formato 8'!E21</f>
        <v>0</v>
      </c>
      <c r="T17" s="13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3">
        <f>'Formato 8'!B22</f>
        <v>0</v>
      </c>
      <c r="Q18" s="13">
        <f>'Formato 8'!C22</f>
        <v>0</v>
      </c>
      <c r="R18" s="13">
        <f>'Formato 8'!D22</f>
        <v>0</v>
      </c>
      <c r="S18" s="13">
        <f>'Formato 8'!E22</f>
        <v>0</v>
      </c>
      <c r="T18" s="13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3">
        <f>'Formato 8'!B23</f>
        <v>0</v>
      </c>
      <c r="Q19" s="13">
        <f>'Formato 8'!C23</f>
        <v>0</v>
      </c>
      <c r="R19" s="13">
        <f>'Formato 8'!D23</f>
        <v>0</v>
      </c>
      <c r="S19" s="13">
        <f>'Formato 8'!E23</f>
        <v>0</v>
      </c>
      <c r="T19" s="13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3">
        <f>'Formato 8'!B24</f>
        <v>0</v>
      </c>
      <c r="Q20" s="13">
        <f>'Formato 8'!C24</f>
        <v>0</v>
      </c>
      <c r="R20" s="13">
        <f>'Formato 8'!D24</f>
        <v>0</v>
      </c>
      <c r="S20" s="13">
        <f>'Formato 8'!E24</f>
        <v>0</v>
      </c>
      <c r="T20" s="13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3">
        <f>'Formato 8'!B25</f>
        <v>0</v>
      </c>
      <c r="Q21" s="13">
        <f>'Formato 8'!C25</f>
        <v>0</v>
      </c>
      <c r="R21" s="13">
        <f>'Formato 8'!D25</f>
        <v>0</v>
      </c>
      <c r="S21" s="13">
        <f>'Formato 8'!E25</f>
        <v>0</v>
      </c>
      <c r="T21" s="13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3"/>
      <c r="Q22" s="13"/>
      <c r="R22" s="13"/>
      <c r="S22" s="13"/>
      <c r="T22" s="13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3">
        <f>'Formato 8'!B28</f>
        <v>0</v>
      </c>
      <c r="Q23" s="13">
        <f>'Formato 8'!C28</f>
        <v>0</v>
      </c>
      <c r="R23" s="13">
        <f>'Formato 8'!D28</f>
        <v>0</v>
      </c>
      <c r="S23" s="13">
        <f>'Formato 8'!E28</f>
        <v>0</v>
      </c>
      <c r="T23" s="13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3"/>
      <c r="Q24" s="13"/>
      <c r="R24" s="13"/>
      <c r="S24" s="13"/>
      <c r="T24" s="13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3">
        <f>'Formato 8'!B31</f>
        <v>0</v>
      </c>
      <c r="Q25" s="13">
        <f>'Formato 8'!C31</f>
        <v>0</v>
      </c>
      <c r="R25" s="13">
        <f>'Formato 8'!D31</f>
        <v>0</v>
      </c>
      <c r="S25" s="13">
        <f>'Formato 8'!E31</f>
        <v>0</v>
      </c>
      <c r="T25" s="13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3">
        <f>'Formato 8'!B32</f>
        <v>0</v>
      </c>
      <c r="Q26" s="13">
        <f>'Formato 8'!C32</f>
        <v>0</v>
      </c>
      <c r="R26" s="13">
        <f>'Formato 8'!D32</f>
        <v>0</v>
      </c>
      <c r="S26" s="13">
        <f>'Formato 8'!E32</f>
        <v>0</v>
      </c>
      <c r="T26" s="13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3">
        <f>'Formato 8'!B33</f>
        <v>0</v>
      </c>
      <c r="Q27" s="13">
        <f>'Formato 8'!C33</f>
        <v>0</v>
      </c>
      <c r="R27" s="13">
        <f>'Formato 8'!D33</f>
        <v>0</v>
      </c>
      <c r="S27" s="13">
        <f>'Formato 8'!E33</f>
        <v>0</v>
      </c>
      <c r="T27" s="13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3"/>
      <c r="Q28" s="13"/>
      <c r="R28" s="13"/>
      <c r="S28" s="13"/>
      <c r="T28" s="13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3">
        <f>'Formato 8'!B36</f>
        <v>0</v>
      </c>
      <c r="Q29" s="13">
        <f>'Formato 8'!C36</f>
        <v>0</v>
      </c>
      <c r="R29" s="13">
        <f>'Formato 8'!D36</f>
        <v>0</v>
      </c>
      <c r="S29" s="13">
        <f>'Formato 8'!E36</f>
        <v>0</v>
      </c>
      <c r="T29" s="13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3">
        <f>'Formato 8'!B37</f>
        <v>0</v>
      </c>
      <c r="Q30" s="13">
        <f>'Formato 8'!C37</f>
        <v>0</v>
      </c>
      <c r="R30" s="13">
        <f>'Formato 8'!D37</f>
        <v>0</v>
      </c>
      <c r="S30" s="13">
        <f>'Formato 8'!E37</f>
        <v>0</v>
      </c>
      <c r="T30" s="13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3">
        <f>'Formato 8'!B38</f>
        <v>0</v>
      </c>
      <c r="Q31" s="13">
        <f>'Formato 8'!C38</f>
        <v>0</v>
      </c>
      <c r="R31" s="13">
        <f>'Formato 8'!D38</f>
        <v>0</v>
      </c>
      <c r="S31" s="13">
        <f>'Formato 8'!E38</f>
        <v>0</v>
      </c>
      <c r="T31" s="13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3">
        <f>'Formato 8'!B40</f>
        <v>0</v>
      </c>
      <c r="Q32" s="13">
        <f>'Formato 8'!C40</f>
        <v>0</v>
      </c>
      <c r="R32" s="13">
        <f>'Formato 8'!D40</f>
        <v>0</v>
      </c>
      <c r="S32" s="13">
        <f>'Formato 8'!E40</f>
        <v>0</v>
      </c>
      <c r="T32" s="13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3"/>
      <c r="Q33" s="13"/>
      <c r="R33" s="13"/>
      <c r="S33" s="13"/>
      <c r="T33" s="13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3">
        <f>'Formato 8'!B43</f>
        <v>0</v>
      </c>
      <c r="Q34" s="13">
        <f>'Formato 8'!C43</f>
        <v>0</v>
      </c>
      <c r="R34" s="13">
        <f>'Formato 8'!D43</f>
        <v>0</v>
      </c>
      <c r="S34" s="13">
        <f>'Formato 8'!E43</f>
        <v>0</v>
      </c>
      <c r="T34" s="13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3">
        <f>'Formato 8'!B44</f>
        <v>0</v>
      </c>
      <c r="Q35" s="13">
        <f>'Formato 8'!C44</f>
        <v>0</v>
      </c>
      <c r="R35" s="13">
        <f>'Formato 8'!D44</f>
        <v>0</v>
      </c>
      <c r="S35" s="13">
        <f>'Formato 8'!E44</f>
        <v>0</v>
      </c>
      <c r="T35" s="13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3">
        <f>'Formato 8'!B45</f>
        <v>0</v>
      </c>
      <c r="Q36" s="13">
        <f>'Formato 8'!C45</f>
        <v>0</v>
      </c>
      <c r="R36" s="13">
        <f>'Formato 8'!D45</f>
        <v>0</v>
      </c>
      <c r="S36" s="13">
        <f>'Formato 8'!E45</f>
        <v>0</v>
      </c>
      <c r="T36" s="13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3"/>
      <c r="Q37" s="13"/>
      <c r="R37" s="13"/>
      <c r="S37" s="13"/>
      <c r="T37" s="13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3">
        <f>'Formato 8'!B48</f>
        <v>0</v>
      </c>
      <c r="Q38" s="13">
        <f>'Formato 8'!C48</f>
        <v>0</v>
      </c>
      <c r="R38" s="13">
        <f>'Formato 8'!D48</f>
        <v>0</v>
      </c>
      <c r="S38" s="13">
        <f>'Formato 8'!E48</f>
        <v>0</v>
      </c>
      <c r="T38" s="13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3">
        <f>'Formato 8'!B49</f>
        <v>0</v>
      </c>
      <c r="Q39" s="13">
        <f>'Formato 8'!C49</f>
        <v>0</v>
      </c>
      <c r="R39" s="13">
        <f>'Formato 8'!D49</f>
        <v>0</v>
      </c>
      <c r="S39" s="13">
        <f>'Formato 8'!E49</f>
        <v>0</v>
      </c>
      <c r="T39" s="13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3"/>
      <c r="Q40" s="13"/>
      <c r="R40" s="13"/>
      <c r="S40" s="13"/>
      <c r="T40" s="13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3">
        <f>'Formato 8'!B52</f>
        <v>0</v>
      </c>
      <c r="Q41" s="13">
        <f>'Formato 8'!C52</f>
        <v>0</v>
      </c>
      <c r="R41" s="13">
        <f>'Formato 8'!D52</f>
        <v>0</v>
      </c>
      <c r="S41" s="13">
        <f>'Formato 8'!E52</f>
        <v>0</v>
      </c>
      <c r="T41" s="13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3">
        <f>'Formato 8'!B53</f>
        <v>0</v>
      </c>
      <c r="Q42" s="13">
        <f>'Formato 8'!C53</f>
        <v>0</v>
      </c>
      <c r="R42" s="13">
        <f>'Formato 8'!D53</f>
        <v>0</v>
      </c>
      <c r="S42" s="13">
        <f>'Formato 8'!E53</f>
        <v>0</v>
      </c>
      <c r="T42" s="13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3">
        <f>'Formato 8'!B54</f>
        <v>0</v>
      </c>
      <c r="Q43" s="13">
        <f>'Formato 8'!C54</f>
        <v>0</v>
      </c>
      <c r="R43" s="13">
        <f>'Formato 8'!D54</f>
        <v>0</v>
      </c>
      <c r="S43" s="13">
        <f>'Formato 8'!E54</f>
        <v>0</v>
      </c>
      <c r="T43" s="13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3"/>
      <c r="Q44" s="13"/>
      <c r="R44" s="13"/>
      <c r="S44" s="13"/>
      <c r="T44" s="13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3">
        <f>'Formato 8'!B57</f>
        <v>0</v>
      </c>
      <c r="Q45" s="13">
        <f>'Formato 8'!C57</f>
        <v>0</v>
      </c>
      <c r="R45" s="13">
        <f>'Formato 8'!D57</f>
        <v>0</v>
      </c>
      <c r="S45" s="13">
        <f>'Formato 8'!E57</f>
        <v>0</v>
      </c>
      <c r="T45" s="13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3">
        <f>'Formato 8'!B58</f>
        <v>0</v>
      </c>
      <c r="Q46" s="13">
        <f>'Formato 8'!C58</f>
        <v>0</v>
      </c>
      <c r="R46" s="13">
        <f>'Formato 8'!D58</f>
        <v>0</v>
      </c>
      <c r="S46" s="13">
        <f>'Formato 8'!E58</f>
        <v>0</v>
      </c>
      <c r="T46" s="13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3"/>
      <c r="Q47" s="13"/>
      <c r="R47" s="13"/>
      <c r="S47" s="13"/>
      <c r="T47" s="13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3">
        <f>'Formato 8'!B61</f>
        <v>0</v>
      </c>
      <c r="Q48" s="13">
        <f>'Formato 8'!C61</f>
        <v>0</v>
      </c>
      <c r="R48" s="13">
        <f>'Formato 8'!D61</f>
        <v>0</v>
      </c>
      <c r="S48" s="13">
        <f>'Formato 8'!E61</f>
        <v>0</v>
      </c>
      <c r="T48" s="13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3">
        <f>'Formato 8'!B62</f>
        <v>0</v>
      </c>
      <c r="Q49" s="13">
        <f>'Formato 8'!C62</f>
        <v>0</v>
      </c>
      <c r="R49" s="13">
        <f>'Formato 8'!D62</f>
        <v>0</v>
      </c>
      <c r="S49" s="13">
        <f>'Formato 8'!E62</f>
        <v>0</v>
      </c>
      <c r="T49" s="13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3"/>
      <c r="Q50" s="13"/>
      <c r="R50" s="13"/>
      <c r="S50" s="13"/>
      <c r="T50" s="13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3">
        <f>'Formato 8'!B65</f>
        <v>0</v>
      </c>
      <c r="Q51" s="13">
        <f>'Formato 8'!C65</f>
        <v>0</v>
      </c>
      <c r="R51" s="13">
        <f>'Formato 8'!D65</f>
        <v>0</v>
      </c>
      <c r="S51" s="13">
        <f>'Formato 8'!E65</f>
        <v>0</v>
      </c>
      <c r="T51" s="13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3">
        <f>'Formato 8'!B66</f>
        <v>0</v>
      </c>
      <c r="Q52" s="13">
        <f>'Formato 8'!C66</f>
        <v>0</v>
      </c>
      <c r="R52" s="13">
        <f>'Formato 8'!D66</f>
        <v>0</v>
      </c>
      <c r="S52" s="13">
        <f>'Formato 8'!E66</f>
        <v>0</v>
      </c>
      <c r="T52" s="13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zoomScale="90" zoomScaleNormal="90" workbookViewId="0">
      <selection activeCell="A2" sqref="A2:F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74" customFormat="1" ht="37.5" customHeight="1" x14ac:dyDescent="0.25">
      <c r="A1" s="135" t="s">
        <v>545</v>
      </c>
      <c r="B1" s="135"/>
      <c r="C1" s="135"/>
      <c r="D1" s="135"/>
      <c r="E1" s="135"/>
      <c r="F1" s="135"/>
    </row>
    <row r="2" spans="1:6" ht="14.25" x14ac:dyDescent="0.45">
      <c r="A2" s="126" t="str">
        <f>ENTE_PUBLICO_A</f>
        <v>ORGANISMO, Gobierno del Estado de Guanajuato (a)</v>
      </c>
      <c r="B2" s="127"/>
      <c r="C2" s="127"/>
      <c r="D2" s="127"/>
      <c r="E2" s="127"/>
      <c r="F2" s="128"/>
    </row>
    <row r="3" spans="1:6" x14ac:dyDescent="0.25">
      <c r="A3" s="129" t="s">
        <v>117</v>
      </c>
      <c r="B3" s="130"/>
      <c r="C3" s="130"/>
      <c r="D3" s="130"/>
      <c r="E3" s="130"/>
      <c r="F3" s="131"/>
    </row>
    <row r="4" spans="1:6" ht="14.25" x14ac:dyDescent="0.45">
      <c r="A4" s="129" t="str">
        <f>PERIODO_INFORME</f>
        <v>Al 31 de diciembre de 2021 y al 30 de septiembre de 2022 (b)</v>
      </c>
      <c r="B4" s="130"/>
      <c r="C4" s="130"/>
      <c r="D4" s="130"/>
      <c r="E4" s="130"/>
      <c r="F4" s="131"/>
    </row>
    <row r="5" spans="1:6" ht="14.25" x14ac:dyDescent="0.45">
      <c r="A5" s="132" t="s">
        <v>118</v>
      </c>
      <c r="B5" s="133"/>
      <c r="C5" s="133"/>
      <c r="D5" s="133"/>
      <c r="E5" s="133"/>
      <c r="F5" s="134"/>
    </row>
    <row r="6" spans="1:6" ht="28.5" x14ac:dyDescent="0.45">
      <c r="A6" s="110" t="s">
        <v>3285</v>
      </c>
      <c r="B6" s="111" t="str">
        <f>ANIO</f>
        <v>2022 (d)</v>
      </c>
      <c r="C6" s="108" t="str">
        <f>ULTIMO</f>
        <v>31 de diciembre de 2021 (e)</v>
      </c>
      <c r="D6" s="112" t="s">
        <v>0</v>
      </c>
      <c r="E6" s="111" t="str">
        <f>ANIO</f>
        <v>2022 (d)</v>
      </c>
      <c r="F6" s="108" t="str">
        <f>ULTIMO</f>
        <v>31 de diciembre de 2021 (e)</v>
      </c>
    </row>
    <row r="7" spans="1:6" ht="14.25" x14ac:dyDescent="0.45">
      <c r="A7" s="31" t="s">
        <v>1</v>
      </c>
      <c r="B7" s="46"/>
      <c r="C7" s="46"/>
      <c r="D7" s="79" t="s">
        <v>52</v>
      </c>
      <c r="E7" s="46"/>
      <c r="F7" s="46"/>
    </row>
    <row r="8" spans="1:6" ht="14.25" x14ac:dyDescent="0.45">
      <c r="A8" s="31" t="s">
        <v>2</v>
      </c>
      <c r="B8" s="46"/>
      <c r="C8" s="46"/>
      <c r="D8" s="79" t="s">
        <v>53</v>
      </c>
      <c r="E8" s="46"/>
      <c r="F8" s="46"/>
    </row>
    <row r="9" spans="1:6" ht="14.25" x14ac:dyDescent="0.45">
      <c r="A9" s="77" t="s">
        <v>3</v>
      </c>
      <c r="B9" s="50">
        <f>SUM(B10:B16)</f>
        <v>11551336.029999999</v>
      </c>
      <c r="C9" s="50">
        <f>SUM(C10:C16)</f>
        <v>6145734.9299999997</v>
      </c>
      <c r="D9" s="80" t="s">
        <v>54</v>
      </c>
      <c r="E9" s="50">
        <f>SUM(E10:E18)</f>
        <v>4987170.5</v>
      </c>
      <c r="F9" s="50">
        <f>SUM(F10:F18)</f>
        <v>4684672.51</v>
      </c>
    </row>
    <row r="10" spans="1:6" x14ac:dyDescent="0.25">
      <c r="A10" s="78" t="s">
        <v>4</v>
      </c>
      <c r="B10" s="50">
        <v>13500</v>
      </c>
      <c r="C10" s="50">
        <v>13500</v>
      </c>
      <c r="D10" s="81" t="s">
        <v>55</v>
      </c>
      <c r="E10" s="50">
        <v>0</v>
      </c>
      <c r="F10" s="50">
        <v>0</v>
      </c>
    </row>
    <row r="11" spans="1:6" x14ac:dyDescent="0.25">
      <c r="A11" s="78" t="s">
        <v>5</v>
      </c>
      <c r="B11" s="50">
        <v>11537836.029999999</v>
      </c>
      <c r="C11" s="50">
        <v>6132234.9299999997</v>
      </c>
      <c r="D11" s="81" t="s">
        <v>56</v>
      </c>
      <c r="E11" s="50">
        <v>954799.1</v>
      </c>
      <c r="F11" s="50">
        <v>43511.72</v>
      </c>
    </row>
    <row r="12" spans="1:6" x14ac:dyDescent="0.25">
      <c r="A12" s="78" t="s">
        <v>6</v>
      </c>
      <c r="B12" s="50">
        <v>0</v>
      </c>
      <c r="C12" s="50">
        <v>0</v>
      </c>
      <c r="D12" s="81" t="s">
        <v>57</v>
      </c>
      <c r="E12" s="50">
        <v>0</v>
      </c>
      <c r="F12" s="50">
        <v>0</v>
      </c>
    </row>
    <row r="13" spans="1:6" x14ac:dyDescent="0.25">
      <c r="A13" s="78" t="s">
        <v>7</v>
      </c>
      <c r="B13" s="50">
        <v>0</v>
      </c>
      <c r="C13" s="50">
        <v>0</v>
      </c>
      <c r="D13" s="81" t="s">
        <v>58</v>
      </c>
      <c r="E13" s="50">
        <v>0</v>
      </c>
      <c r="F13" s="50">
        <v>0</v>
      </c>
    </row>
    <row r="14" spans="1:6" x14ac:dyDescent="0.25">
      <c r="A14" s="78" t="s">
        <v>8</v>
      </c>
      <c r="B14" s="50">
        <v>0</v>
      </c>
      <c r="C14" s="50">
        <v>0</v>
      </c>
      <c r="D14" s="81" t="s">
        <v>59</v>
      </c>
      <c r="E14" s="50">
        <v>0</v>
      </c>
      <c r="F14" s="50">
        <v>0</v>
      </c>
    </row>
    <row r="15" spans="1:6" x14ac:dyDescent="0.25">
      <c r="A15" s="78" t="s">
        <v>9</v>
      </c>
      <c r="B15" s="50">
        <v>0</v>
      </c>
      <c r="C15" s="50">
        <v>0</v>
      </c>
      <c r="D15" s="81" t="s">
        <v>60</v>
      </c>
      <c r="E15" s="50">
        <v>0</v>
      </c>
      <c r="F15" s="50">
        <v>0</v>
      </c>
    </row>
    <row r="16" spans="1:6" x14ac:dyDescent="0.25">
      <c r="A16" s="78" t="s">
        <v>10</v>
      </c>
      <c r="B16" s="50">
        <v>0</v>
      </c>
      <c r="C16" s="50">
        <v>0</v>
      </c>
      <c r="D16" s="81" t="s">
        <v>61</v>
      </c>
      <c r="E16" s="50">
        <v>4032371.4</v>
      </c>
      <c r="F16" s="50">
        <v>4641160.79</v>
      </c>
    </row>
    <row r="17" spans="1:6" ht="14.25" x14ac:dyDescent="0.45">
      <c r="A17" s="77" t="s">
        <v>11</v>
      </c>
      <c r="B17" s="50">
        <f>SUM(B18:B24)</f>
        <v>7748965.6799999997</v>
      </c>
      <c r="C17" s="50">
        <f>SUM(C18:C24)</f>
        <v>123472.36</v>
      </c>
      <c r="D17" s="81" t="s">
        <v>62</v>
      </c>
      <c r="E17" s="50">
        <v>0</v>
      </c>
      <c r="F17" s="50">
        <v>0</v>
      </c>
    </row>
    <row r="18" spans="1:6" ht="14.25" x14ac:dyDescent="0.45">
      <c r="A18" s="78" t="s">
        <v>12</v>
      </c>
      <c r="B18" s="50">
        <v>0</v>
      </c>
      <c r="C18" s="50">
        <v>0</v>
      </c>
      <c r="D18" s="81" t="s">
        <v>63</v>
      </c>
      <c r="E18" s="50">
        <v>0</v>
      </c>
      <c r="F18" s="50">
        <v>0</v>
      </c>
    </row>
    <row r="19" spans="1:6" ht="14.25" x14ac:dyDescent="0.45">
      <c r="A19" s="78" t="s">
        <v>13</v>
      </c>
      <c r="B19" s="50">
        <v>0</v>
      </c>
      <c r="C19" s="50">
        <v>0</v>
      </c>
      <c r="D19" s="80" t="s">
        <v>64</v>
      </c>
      <c r="E19" s="50">
        <f>SUM(E20:E22)</f>
        <v>30113.25</v>
      </c>
      <c r="F19" s="50">
        <f>SUM(F20:F22)</f>
        <v>32690.33</v>
      </c>
    </row>
    <row r="20" spans="1:6" x14ac:dyDescent="0.25">
      <c r="A20" s="78" t="s">
        <v>14</v>
      </c>
      <c r="B20" s="50">
        <v>7748965.6799999997</v>
      </c>
      <c r="C20" s="50">
        <v>123472.36</v>
      </c>
      <c r="D20" s="81" t="s">
        <v>65</v>
      </c>
      <c r="E20" s="50">
        <v>0</v>
      </c>
      <c r="F20" s="50">
        <v>0</v>
      </c>
    </row>
    <row r="21" spans="1:6" x14ac:dyDescent="0.25">
      <c r="A21" s="78" t="s">
        <v>15</v>
      </c>
      <c r="B21" s="50">
        <v>0</v>
      </c>
      <c r="C21" s="50">
        <v>0</v>
      </c>
      <c r="D21" s="81" t="s">
        <v>66</v>
      </c>
      <c r="E21" s="50">
        <v>0</v>
      </c>
      <c r="F21" s="50">
        <v>0</v>
      </c>
    </row>
    <row r="22" spans="1:6" x14ac:dyDescent="0.25">
      <c r="A22" s="78" t="s">
        <v>16</v>
      </c>
      <c r="B22" s="50">
        <v>0</v>
      </c>
      <c r="C22" s="50">
        <v>0</v>
      </c>
      <c r="D22" s="81" t="s">
        <v>67</v>
      </c>
      <c r="E22" s="50">
        <v>30113.25</v>
      </c>
      <c r="F22" s="50">
        <v>32690.33</v>
      </c>
    </row>
    <row r="23" spans="1:6" x14ac:dyDescent="0.25">
      <c r="A23" s="78" t="s">
        <v>17</v>
      </c>
      <c r="B23" s="50">
        <v>0</v>
      </c>
      <c r="C23" s="50">
        <v>0</v>
      </c>
      <c r="D23" s="80" t="s">
        <v>68</v>
      </c>
      <c r="E23" s="50">
        <f>E24+E25</f>
        <v>0</v>
      </c>
      <c r="F23" s="50">
        <f>F24+F25</f>
        <v>0</v>
      </c>
    </row>
    <row r="24" spans="1:6" x14ac:dyDescent="0.25">
      <c r="A24" s="78" t="s">
        <v>18</v>
      </c>
      <c r="B24" s="50">
        <v>0</v>
      </c>
      <c r="C24" s="50">
        <v>0</v>
      </c>
      <c r="D24" s="81" t="s">
        <v>69</v>
      </c>
      <c r="E24" s="50">
        <v>0</v>
      </c>
      <c r="F24" s="50">
        <v>0</v>
      </c>
    </row>
    <row r="25" spans="1:6" x14ac:dyDescent="0.25">
      <c r="A25" s="77" t="s">
        <v>19</v>
      </c>
      <c r="B25" s="50">
        <f>SUM(B26:B30)</f>
        <v>663173.06000000006</v>
      </c>
      <c r="C25" s="50">
        <f>SUM(C26:C30)</f>
        <v>479340.99</v>
      </c>
      <c r="D25" s="81" t="s">
        <v>70</v>
      </c>
      <c r="E25" s="50">
        <v>0</v>
      </c>
      <c r="F25" s="50">
        <v>0</v>
      </c>
    </row>
    <row r="26" spans="1:6" x14ac:dyDescent="0.25">
      <c r="A26" s="78" t="s">
        <v>20</v>
      </c>
      <c r="B26" s="50">
        <v>663173.06000000006</v>
      </c>
      <c r="C26" s="50">
        <v>479340.99</v>
      </c>
      <c r="D26" s="80" t="s">
        <v>71</v>
      </c>
      <c r="E26" s="50">
        <v>0</v>
      </c>
      <c r="F26" s="50">
        <v>0</v>
      </c>
    </row>
    <row r="27" spans="1:6" x14ac:dyDescent="0.25">
      <c r="A27" s="78" t="s">
        <v>21</v>
      </c>
      <c r="B27" s="50">
        <v>0</v>
      </c>
      <c r="C27" s="50">
        <v>0</v>
      </c>
      <c r="D27" s="80" t="s">
        <v>72</v>
      </c>
      <c r="E27" s="50">
        <f>SUM(E28:E30)</f>
        <v>0</v>
      </c>
      <c r="F27" s="50">
        <f>SUM(F28:F30)</f>
        <v>0</v>
      </c>
    </row>
    <row r="28" spans="1:6" x14ac:dyDescent="0.25">
      <c r="A28" s="78" t="s">
        <v>22</v>
      </c>
      <c r="B28" s="50">
        <v>0</v>
      </c>
      <c r="C28" s="50">
        <v>0</v>
      </c>
      <c r="D28" s="81" t="s">
        <v>73</v>
      </c>
      <c r="E28" s="50">
        <v>0</v>
      </c>
      <c r="F28" s="50">
        <v>0</v>
      </c>
    </row>
    <row r="29" spans="1:6" x14ac:dyDescent="0.25">
      <c r="A29" s="78" t="s">
        <v>23</v>
      </c>
      <c r="B29" s="50">
        <v>0</v>
      </c>
      <c r="C29" s="50">
        <v>0</v>
      </c>
      <c r="D29" s="81" t="s">
        <v>74</v>
      </c>
      <c r="E29" s="50">
        <v>0</v>
      </c>
      <c r="F29" s="50">
        <v>0</v>
      </c>
    </row>
    <row r="30" spans="1:6" x14ac:dyDescent="0.25">
      <c r="A30" s="78" t="s">
        <v>24</v>
      </c>
      <c r="B30" s="50">
        <v>0</v>
      </c>
      <c r="C30" s="50">
        <v>0</v>
      </c>
      <c r="D30" s="81" t="s">
        <v>75</v>
      </c>
      <c r="E30" s="50">
        <v>0</v>
      </c>
      <c r="F30" s="50">
        <v>0</v>
      </c>
    </row>
    <row r="31" spans="1:6" x14ac:dyDescent="0.25">
      <c r="A31" s="77" t="s">
        <v>25</v>
      </c>
      <c r="B31" s="50">
        <f>SUM(B32:B36)</f>
        <v>0</v>
      </c>
      <c r="C31" s="50">
        <f>SUM(C32:C36)</f>
        <v>0</v>
      </c>
      <c r="D31" s="80" t="s">
        <v>76</v>
      </c>
      <c r="E31" s="50">
        <f>SUM(E32:E37)</f>
        <v>3250825.87</v>
      </c>
      <c r="F31" s="50">
        <f>SUM(F32:F37)</f>
        <v>0</v>
      </c>
    </row>
    <row r="32" spans="1:6" x14ac:dyDescent="0.25">
      <c r="A32" s="78" t="s">
        <v>26</v>
      </c>
      <c r="B32" s="50">
        <v>0</v>
      </c>
      <c r="C32" s="50">
        <v>0</v>
      </c>
      <c r="D32" s="81" t="s">
        <v>77</v>
      </c>
      <c r="E32" s="50">
        <v>0</v>
      </c>
      <c r="F32" s="50">
        <v>0</v>
      </c>
    </row>
    <row r="33" spans="1:6" x14ac:dyDescent="0.25">
      <c r="A33" s="78" t="s">
        <v>27</v>
      </c>
      <c r="B33" s="50">
        <v>0</v>
      </c>
      <c r="C33" s="50">
        <v>0</v>
      </c>
      <c r="D33" s="81" t="s">
        <v>78</v>
      </c>
      <c r="E33" s="50">
        <v>0</v>
      </c>
      <c r="F33" s="50">
        <v>0</v>
      </c>
    </row>
    <row r="34" spans="1:6" x14ac:dyDescent="0.25">
      <c r="A34" s="78" t="s">
        <v>28</v>
      </c>
      <c r="B34" s="50">
        <v>0</v>
      </c>
      <c r="C34" s="50">
        <v>0</v>
      </c>
      <c r="D34" s="81" t="s">
        <v>79</v>
      </c>
      <c r="E34" s="50">
        <v>3250825.87</v>
      </c>
      <c r="F34" s="50">
        <v>0</v>
      </c>
    </row>
    <row r="35" spans="1:6" x14ac:dyDescent="0.25">
      <c r="A35" s="78" t="s">
        <v>29</v>
      </c>
      <c r="B35" s="50">
        <v>0</v>
      </c>
      <c r="C35" s="50">
        <v>0</v>
      </c>
      <c r="D35" s="81" t="s">
        <v>80</v>
      </c>
      <c r="E35" s="50">
        <v>0</v>
      </c>
      <c r="F35" s="50">
        <v>0</v>
      </c>
    </row>
    <row r="36" spans="1:6" x14ac:dyDescent="0.25">
      <c r="A36" s="78" t="s">
        <v>30</v>
      </c>
      <c r="B36" s="50">
        <v>0</v>
      </c>
      <c r="C36" s="50">
        <v>0</v>
      </c>
      <c r="D36" s="81" t="s">
        <v>81</v>
      </c>
      <c r="E36" s="50">
        <v>0</v>
      </c>
      <c r="F36" s="50">
        <v>0</v>
      </c>
    </row>
    <row r="37" spans="1:6" x14ac:dyDescent="0.25">
      <c r="A37" s="77" t="s">
        <v>31</v>
      </c>
      <c r="B37" s="50">
        <v>0</v>
      </c>
      <c r="C37" s="50">
        <v>0</v>
      </c>
      <c r="D37" s="81" t="s">
        <v>82</v>
      </c>
      <c r="E37" s="50">
        <v>0</v>
      </c>
      <c r="F37" s="50">
        <v>0</v>
      </c>
    </row>
    <row r="38" spans="1:6" x14ac:dyDescent="0.25">
      <c r="A38" s="77" t="s">
        <v>119</v>
      </c>
      <c r="B38" s="50">
        <f>SUM(B39:B40)</f>
        <v>0</v>
      </c>
      <c r="C38" s="50">
        <f>SUM(C39:C40)</f>
        <v>0</v>
      </c>
      <c r="D38" s="80" t="s">
        <v>83</v>
      </c>
      <c r="E38" s="50">
        <f>SUM(E39:E41)</f>
        <v>0</v>
      </c>
      <c r="F38" s="50">
        <f>SUM(F39:F41)</f>
        <v>0</v>
      </c>
    </row>
    <row r="39" spans="1:6" x14ac:dyDescent="0.25">
      <c r="A39" s="78" t="s">
        <v>32</v>
      </c>
      <c r="B39" s="50">
        <v>0</v>
      </c>
      <c r="C39" s="50">
        <v>0</v>
      </c>
      <c r="D39" s="81" t="s">
        <v>84</v>
      </c>
      <c r="E39" s="50">
        <v>0</v>
      </c>
      <c r="F39" s="50">
        <v>0</v>
      </c>
    </row>
    <row r="40" spans="1:6" x14ac:dyDescent="0.25">
      <c r="A40" s="78" t="s">
        <v>33</v>
      </c>
      <c r="B40" s="50">
        <v>0</v>
      </c>
      <c r="C40" s="50">
        <v>0</v>
      </c>
      <c r="D40" s="81" t="s">
        <v>85</v>
      </c>
      <c r="E40" s="50">
        <v>0</v>
      </c>
      <c r="F40" s="50">
        <v>0</v>
      </c>
    </row>
    <row r="41" spans="1:6" x14ac:dyDescent="0.25">
      <c r="A41" s="77" t="s">
        <v>34</v>
      </c>
      <c r="B41" s="50">
        <f>SUM(B42:B45)</f>
        <v>0</v>
      </c>
      <c r="C41" s="50">
        <f>SUM(C42:C45)</f>
        <v>0</v>
      </c>
      <c r="D41" s="81" t="s">
        <v>86</v>
      </c>
      <c r="E41" s="50">
        <v>0</v>
      </c>
      <c r="F41" s="50">
        <v>0</v>
      </c>
    </row>
    <row r="42" spans="1:6" x14ac:dyDescent="0.25">
      <c r="A42" s="78" t="s">
        <v>35</v>
      </c>
      <c r="B42" s="50">
        <v>0</v>
      </c>
      <c r="C42" s="50">
        <v>0</v>
      </c>
      <c r="D42" s="80" t="s">
        <v>87</v>
      </c>
      <c r="E42" s="50">
        <f>SUM(E43:E45)</f>
        <v>0</v>
      </c>
      <c r="F42" s="50">
        <f>SUM(F43:F45)</f>
        <v>0</v>
      </c>
    </row>
    <row r="43" spans="1:6" x14ac:dyDescent="0.25">
      <c r="A43" s="78" t="s">
        <v>36</v>
      </c>
      <c r="B43" s="50">
        <v>0</v>
      </c>
      <c r="C43" s="50">
        <v>0</v>
      </c>
      <c r="D43" s="81" t="s">
        <v>88</v>
      </c>
      <c r="E43" s="50">
        <v>0</v>
      </c>
      <c r="F43" s="50">
        <v>0</v>
      </c>
    </row>
    <row r="44" spans="1:6" x14ac:dyDescent="0.25">
      <c r="A44" s="78" t="s">
        <v>37</v>
      </c>
      <c r="B44" s="50">
        <v>0</v>
      </c>
      <c r="C44" s="50">
        <v>0</v>
      </c>
      <c r="D44" s="81" t="s">
        <v>89</v>
      </c>
      <c r="E44" s="50">
        <v>0</v>
      </c>
      <c r="F44" s="50">
        <v>0</v>
      </c>
    </row>
    <row r="45" spans="1:6" x14ac:dyDescent="0.25">
      <c r="A45" s="78" t="s">
        <v>38</v>
      </c>
      <c r="B45" s="50">
        <v>0</v>
      </c>
      <c r="C45" s="50">
        <v>0</v>
      </c>
      <c r="D45" s="81" t="s">
        <v>90</v>
      </c>
      <c r="E45" s="50">
        <v>0</v>
      </c>
      <c r="F45" s="50">
        <v>0</v>
      </c>
    </row>
    <row r="46" spans="1:6" x14ac:dyDescent="0.25">
      <c r="A46" s="46"/>
      <c r="B46" s="46"/>
      <c r="C46" s="46"/>
      <c r="D46" s="46"/>
      <c r="E46" s="46"/>
      <c r="F46" s="46"/>
    </row>
    <row r="47" spans="1:6" x14ac:dyDescent="0.25">
      <c r="A47" s="47" t="s">
        <v>39</v>
      </c>
      <c r="B47" s="51">
        <f>B9+B17+B25+B31+B38+B41</f>
        <v>19963474.77</v>
      </c>
      <c r="C47" s="51">
        <f>C9+C17+C25+C31+C38+C41</f>
        <v>6748548.2800000003</v>
      </c>
      <c r="D47" s="79" t="s">
        <v>91</v>
      </c>
      <c r="E47" s="51">
        <f>E9+E19+E23+E26+E27+E31+E38+E42</f>
        <v>8268109.6200000001</v>
      </c>
      <c r="F47" s="51">
        <f>F9+F19+F23+F26+F27+F31+F38+F42</f>
        <v>4717362.84</v>
      </c>
    </row>
    <row r="48" spans="1:6" x14ac:dyDescent="0.25">
      <c r="A48" s="46"/>
      <c r="B48" s="46"/>
      <c r="C48" s="46"/>
      <c r="D48" s="46"/>
      <c r="E48" s="46"/>
      <c r="F48" s="46"/>
    </row>
    <row r="49" spans="1:6" x14ac:dyDescent="0.25">
      <c r="A49" s="31" t="s">
        <v>40</v>
      </c>
      <c r="B49" s="46"/>
      <c r="C49" s="46"/>
      <c r="D49" s="79" t="s">
        <v>92</v>
      </c>
      <c r="E49" s="46"/>
      <c r="F49" s="46"/>
    </row>
    <row r="50" spans="1:6" x14ac:dyDescent="0.25">
      <c r="A50" s="77" t="s">
        <v>41</v>
      </c>
      <c r="B50" s="50">
        <v>0</v>
      </c>
      <c r="C50" s="50">
        <v>0</v>
      </c>
      <c r="D50" s="80" t="s">
        <v>93</v>
      </c>
      <c r="E50" s="50">
        <v>0</v>
      </c>
      <c r="F50" s="50">
        <v>0</v>
      </c>
    </row>
    <row r="51" spans="1:6" x14ac:dyDescent="0.25">
      <c r="A51" s="77" t="s">
        <v>42</v>
      </c>
      <c r="B51" s="50">
        <v>0</v>
      </c>
      <c r="C51" s="50">
        <v>0</v>
      </c>
      <c r="D51" s="80" t="s">
        <v>94</v>
      </c>
      <c r="E51" s="50">
        <v>0</v>
      </c>
      <c r="F51" s="50">
        <v>0</v>
      </c>
    </row>
    <row r="52" spans="1:6" x14ac:dyDescent="0.25">
      <c r="A52" s="77" t="s">
        <v>43</v>
      </c>
      <c r="B52" s="50">
        <v>14459914.49</v>
      </c>
      <c r="C52" s="50">
        <v>14459914.49</v>
      </c>
      <c r="D52" s="80" t="s">
        <v>95</v>
      </c>
      <c r="E52" s="50">
        <v>0</v>
      </c>
      <c r="F52" s="50">
        <v>0</v>
      </c>
    </row>
    <row r="53" spans="1:6" x14ac:dyDescent="0.25">
      <c r="A53" s="77" t="s">
        <v>44</v>
      </c>
      <c r="B53" s="50">
        <v>65268392.079999998</v>
      </c>
      <c r="C53" s="50">
        <v>61820317.479999997</v>
      </c>
      <c r="D53" s="80" t="s">
        <v>96</v>
      </c>
      <c r="E53" s="50">
        <v>0</v>
      </c>
      <c r="F53" s="50">
        <v>0</v>
      </c>
    </row>
    <row r="54" spans="1:6" x14ac:dyDescent="0.25">
      <c r="A54" s="77" t="s">
        <v>45</v>
      </c>
      <c r="B54" s="50">
        <v>340542.64</v>
      </c>
      <c r="C54" s="50">
        <v>310807.64</v>
      </c>
      <c r="D54" s="80" t="s">
        <v>97</v>
      </c>
      <c r="E54" s="50">
        <v>0</v>
      </c>
      <c r="F54" s="50">
        <v>0</v>
      </c>
    </row>
    <row r="55" spans="1:6" x14ac:dyDescent="0.25">
      <c r="A55" s="77" t="s">
        <v>46</v>
      </c>
      <c r="B55" s="50">
        <v>-53493347.909999996</v>
      </c>
      <c r="C55" s="50">
        <v>-51571953.390000001</v>
      </c>
      <c r="D55" s="30" t="s">
        <v>98</v>
      </c>
      <c r="E55" s="50">
        <v>0</v>
      </c>
      <c r="F55" s="50">
        <v>0</v>
      </c>
    </row>
    <row r="56" spans="1:6" x14ac:dyDescent="0.25">
      <c r="A56" s="77" t="s">
        <v>47</v>
      </c>
      <c r="B56" s="50">
        <v>0</v>
      </c>
      <c r="C56" s="50">
        <v>0</v>
      </c>
      <c r="D56" s="46"/>
      <c r="E56" s="46"/>
      <c r="F56" s="46"/>
    </row>
    <row r="57" spans="1:6" x14ac:dyDescent="0.25">
      <c r="A57" s="77" t="s">
        <v>48</v>
      </c>
      <c r="B57" s="50">
        <v>0</v>
      </c>
      <c r="C57" s="50">
        <v>0</v>
      </c>
      <c r="D57" s="79" t="s">
        <v>99</v>
      </c>
      <c r="E57" s="51">
        <f>SUM(E50:E55)</f>
        <v>0</v>
      </c>
      <c r="F57" s="51">
        <f>SUM(F50:F55)</f>
        <v>0</v>
      </c>
    </row>
    <row r="58" spans="1:6" x14ac:dyDescent="0.25">
      <c r="A58" s="77" t="s">
        <v>49</v>
      </c>
      <c r="B58" s="50">
        <v>0</v>
      </c>
      <c r="C58" s="50">
        <v>0</v>
      </c>
      <c r="D58" s="46"/>
      <c r="E58" s="46"/>
      <c r="F58" s="46"/>
    </row>
    <row r="59" spans="1:6" x14ac:dyDescent="0.25">
      <c r="A59" s="46"/>
      <c r="B59" s="46"/>
      <c r="C59" s="46"/>
      <c r="D59" s="79" t="s">
        <v>100</v>
      </c>
      <c r="E59" s="51">
        <f>E47+E57</f>
        <v>8268109.6200000001</v>
      </c>
      <c r="F59" s="51">
        <f>F47+F57</f>
        <v>4717362.84</v>
      </c>
    </row>
    <row r="60" spans="1:6" x14ac:dyDescent="0.25">
      <c r="A60" s="47" t="s">
        <v>50</v>
      </c>
      <c r="B60" s="51">
        <f>SUM(B50:B58)</f>
        <v>26575501.299999997</v>
      </c>
      <c r="C60" s="51">
        <f>SUM(C50:C58)</f>
        <v>25019086.219999999</v>
      </c>
      <c r="D60" s="46"/>
      <c r="E60" s="46"/>
      <c r="F60" s="46"/>
    </row>
    <row r="61" spans="1:6" x14ac:dyDescent="0.25">
      <c r="A61" s="46"/>
      <c r="B61" s="46"/>
      <c r="C61" s="46"/>
      <c r="D61" s="32" t="s">
        <v>101</v>
      </c>
      <c r="E61" s="46"/>
      <c r="F61" s="46"/>
    </row>
    <row r="62" spans="1:6" x14ac:dyDescent="0.25">
      <c r="A62" s="47" t="s">
        <v>51</v>
      </c>
      <c r="B62" s="51">
        <f>SUM(B47+B60)</f>
        <v>46538976.069999993</v>
      </c>
      <c r="C62" s="51">
        <f>SUM(C47+C60)</f>
        <v>31767634.5</v>
      </c>
      <c r="D62" s="46"/>
      <c r="E62" s="46"/>
      <c r="F62" s="46"/>
    </row>
    <row r="63" spans="1:6" x14ac:dyDescent="0.25">
      <c r="A63" s="46"/>
      <c r="B63" s="46"/>
      <c r="C63" s="46"/>
      <c r="D63" s="82" t="s">
        <v>102</v>
      </c>
      <c r="E63" s="50">
        <f>SUM(E64:E66)</f>
        <v>19972929.789999999</v>
      </c>
      <c r="F63" s="50">
        <f>SUM(F64:F66)</f>
        <v>19972929.789999999</v>
      </c>
    </row>
    <row r="64" spans="1:6" x14ac:dyDescent="0.25">
      <c r="A64" s="46"/>
      <c r="B64" s="46"/>
      <c r="C64" s="46"/>
      <c r="D64" s="80" t="s">
        <v>103</v>
      </c>
      <c r="E64" s="50">
        <v>19972929.789999999</v>
      </c>
      <c r="F64" s="50">
        <f>+'[1]BALANZA NIVEL 4'!C58</f>
        <v>19972929.789999999</v>
      </c>
    </row>
    <row r="65" spans="1:6" x14ac:dyDescent="0.25">
      <c r="A65" s="46"/>
      <c r="B65" s="46"/>
      <c r="C65" s="46"/>
      <c r="D65" s="30" t="s">
        <v>104</v>
      </c>
      <c r="E65" s="50">
        <v>0</v>
      </c>
      <c r="F65" s="50">
        <v>0</v>
      </c>
    </row>
    <row r="66" spans="1:6" x14ac:dyDescent="0.25">
      <c r="A66" s="46"/>
      <c r="B66" s="46"/>
      <c r="C66" s="46"/>
      <c r="D66" s="80" t="s">
        <v>105</v>
      </c>
      <c r="E66" s="50">
        <v>0</v>
      </c>
      <c r="F66" s="50">
        <v>0</v>
      </c>
    </row>
    <row r="67" spans="1:6" x14ac:dyDescent="0.25">
      <c r="A67" s="46"/>
      <c r="B67" s="46"/>
      <c r="C67" s="46"/>
      <c r="D67" s="46"/>
      <c r="E67" s="46"/>
      <c r="F67" s="46"/>
    </row>
    <row r="68" spans="1:6" x14ac:dyDescent="0.25">
      <c r="A68" s="46"/>
      <c r="B68" s="46"/>
      <c r="C68" s="46"/>
      <c r="D68" s="82" t="s">
        <v>106</v>
      </c>
      <c r="E68" s="50">
        <f>SUM(E69:E73)</f>
        <v>18297936.66</v>
      </c>
      <c r="F68" s="50">
        <f>SUM(F69:F73)</f>
        <v>7077341.8699999899</v>
      </c>
    </row>
    <row r="69" spans="1:6" x14ac:dyDescent="0.25">
      <c r="A69" s="4"/>
      <c r="B69" s="46"/>
      <c r="C69" s="46"/>
      <c r="D69" s="80" t="s">
        <v>107</v>
      </c>
      <c r="E69" s="50">
        <v>11220594.789999999</v>
      </c>
      <c r="F69" s="50">
        <v>-8781648.5200000107</v>
      </c>
    </row>
    <row r="70" spans="1:6" x14ac:dyDescent="0.25">
      <c r="A70" s="4"/>
      <c r="B70" s="46"/>
      <c r="C70" s="46"/>
      <c r="D70" s="80" t="s">
        <v>108</v>
      </c>
      <c r="E70" s="50">
        <v>7077341.8700000001</v>
      </c>
      <c r="F70" s="50">
        <v>15858990.390000001</v>
      </c>
    </row>
    <row r="71" spans="1:6" x14ac:dyDescent="0.25">
      <c r="A71" s="4"/>
      <c r="B71" s="46"/>
      <c r="C71" s="46"/>
      <c r="D71" s="80" t="s">
        <v>109</v>
      </c>
      <c r="E71" s="50">
        <v>0</v>
      </c>
      <c r="F71" s="50">
        <v>0</v>
      </c>
    </row>
    <row r="72" spans="1:6" x14ac:dyDescent="0.25">
      <c r="A72" s="4"/>
      <c r="B72" s="46"/>
      <c r="C72" s="46"/>
      <c r="D72" s="80" t="s">
        <v>110</v>
      </c>
      <c r="E72" s="50">
        <v>0</v>
      </c>
      <c r="F72" s="50">
        <v>0</v>
      </c>
    </row>
    <row r="73" spans="1:6" x14ac:dyDescent="0.25">
      <c r="A73" s="4"/>
      <c r="B73" s="46"/>
      <c r="C73" s="46"/>
      <c r="D73" s="80" t="s">
        <v>111</v>
      </c>
      <c r="E73" s="50">
        <v>0</v>
      </c>
      <c r="F73" s="50">
        <v>0</v>
      </c>
    </row>
    <row r="74" spans="1:6" x14ac:dyDescent="0.25">
      <c r="A74" s="4"/>
      <c r="B74" s="46"/>
      <c r="C74" s="46"/>
      <c r="D74" s="46"/>
      <c r="E74" s="46"/>
      <c r="F74" s="46"/>
    </row>
    <row r="75" spans="1:6" x14ac:dyDescent="0.25">
      <c r="A75" s="4"/>
      <c r="B75" s="46"/>
      <c r="C75" s="46"/>
      <c r="D75" s="82" t="s">
        <v>112</v>
      </c>
      <c r="E75" s="50">
        <f>E76+E77</f>
        <v>0</v>
      </c>
      <c r="F75" s="50">
        <f>F76+F77</f>
        <v>0</v>
      </c>
    </row>
    <row r="76" spans="1:6" x14ac:dyDescent="0.25">
      <c r="A76" s="4"/>
      <c r="B76" s="46"/>
      <c r="C76" s="46"/>
      <c r="D76" s="80" t="s">
        <v>113</v>
      </c>
      <c r="E76" s="50">
        <v>0</v>
      </c>
      <c r="F76" s="50">
        <v>0</v>
      </c>
    </row>
    <row r="77" spans="1:6" x14ac:dyDescent="0.25">
      <c r="A77" s="4"/>
      <c r="B77" s="46"/>
      <c r="C77" s="46"/>
      <c r="D77" s="80" t="s">
        <v>114</v>
      </c>
      <c r="E77" s="50">
        <v>0</v>
      </c>
      <c r="F77" s="50">
        <v>0</v>
      </c>
    </row>
    <row r="78" spans="1:6" x14ac:dyDescent="0.25">
      <c r="A78" s="4"/>
      <c r="B78" s="46"/>
      <c r="C78" s="46"/>
      <c r="D78" s="46"/>
      <c r="E78" s="46"/>
      <c r="F78" s="46"/>
    </row>
    <row r="79" spans="1:6" x14ac:dyDescent="0.25">
      <c r="A79" s="4"/>
      <c r="B79" s="46"/>
      <c r="C79" s="46"/>
      <c r="D79" s="79" t="s">
        <v>115</v>
      </c>
      <c r="E79" s="51">
        <f>E63+E68+E75</f>
        <v>38270866.450000003</v>
      </c>
      <c r="F79" s="51">
        <f>F63+F68+F75</f>
        <v>27050271.659999989</v>
      </c>
    </row>
    <row r="80" spans="1:6" x14ac:dyDescent="0.25">
      <c r="A80" s="4"/>
      <c r="B80" s="46"/>
      <c r="C80" s="46"/>
      <c r="D80" s="46"/>
      <c r="E80" s="46"/>
      <c r="F80" s="46"/>
    </row>
    <row r="81" spans="1:6" x14ac:dyDescent="0.25">
      <c r="A81" s="4"/>
      <c r="B81" s="46"/>
      <c r="C81" s="46"/>
      <c r="D81" s="79" t="s">
        <v>116</v>
      </c>
      <c r="E81" s="51">
        <f>E59+E79</f>
        <v>46538976.07</v>
      </c>
      <c r="F81" s="51">
        <f>F59+F79</f>
        <v>31767634.499999989</v>
      </c>
    </row>
    <row r="82" spans="1:6" x14ac:dyDescent="0.25">
      <c r="A82" s="5"/>
      <c r="B82" s="49"/>
      <c r="C82" s="49"/>
      <c r="D82" s="49"/>
      <c r="E82" s="49"/>
      <c r="F82" s="49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3" t="s">
        <v>557</v>
      </c>
      <c r="Q2" s="13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3" t="s">
        <v>557</v>
      </c>
      <c r="Q3" s="13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3">
        <f>'Formato 1'!B9</f>
        <v>11551336.029999999</v>
      </c>
      <c r="Q4" s="13">
        <f>'Formato 1'!C9</f>
        <v>6145734.9299999997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3">
        <f>'Formato 1'!B10</f>
        <v>13500</v>
      </c>
      <c r="Q5" s="13">
        <f>'Formato 1'!C10</f>
        <v>13500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3">
        <f>'Formato 1'!B11</f>
        <v>11537836.029999999</v>
      </c>
      <c r="Q6" s="13">
        <f>'Formato 1'!C11</f>
        <v>6132234.9299999997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3">
        <f>'Formato 1'!B12</f>
        <v>0</v>
      </c>
      <c r="Q7" s="13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3">
        <f>'Formato 1'!B13</f>
        <v>0</v>
      </c>
      <c r="Q8" s="13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3">
        <f>'Formato 1'!B14</f>
        <v>0</v>
      </c>
      <c r="Q9" s="13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3">
        <f>'Formato 1'!B15</f>
        <v>0</v>
      </c>
      <c r="Q10" s="13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3">
        <f>'Formato 1'!B16</f>
        <v>0</v>
      </c>
      <c r="Q11" s="13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3">
        <f>'Formato 1'!B17</f>
        <v>7748965.6799999997</v>
      </c>
      <c r="Q12" s="13">
        <f>'Formato 1'!C17</f>
        <v>123472.36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3">
        <f>'Formato 1'!B18</f>
        <v>0</v>
      </c>
      <c r="Q13" s="13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3">
        <f>'Formato 1'!B19</f>
        <v>0</v>
      </c>
      <c r="Q14" s="13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3">
        <f>'Formato 1'!B20</f>
        <v>7748965.6799999997</v>
      </c>
      <c r="Q15" s="13">
        <f>'Formato 1'!C20</f>
        <v>123472.36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3">
        <f>'Formato 1'!B21</f>
        <v>0</v>
      </c>
      <c r="Q16" s="13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3">
        <f>'Formato 1'!B22</f>
        <v>0</v>
      </c>
      <c r="Q17" s="13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3">
        <f>'Formato 1'!B23</f>
        <v>0</v>
      </c>
      <c r="Q18" s="13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3">
        <f>'Formato 1'!B24</f>
        <v>0</v>
      </c>
      <c r="Q19" s="13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3">
        <f>'Formato 1'!B25</f>
        <v>663173.06000000006</v>
      </c>
      <c r="Q20" s="13">
        <f>'Formato 1'!C25</f>
        <v>479340.99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3">
        <f>'Formato 1'!B26</f>
        <v>663173.06000000006</v>
      </c>
      <c r="Q21" s="13">
        <f>'Formato 1'!C26</f>
        <v>479340.99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3">
        <f>'Formato 1'!B27</f>
        <v>0</v>
      </c>
      <c r="Q22" s="13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3">
        <f>'Formato 1'!B28</f>
        <v>0</v>
      </c>
      <c r="Q23" s="13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3">
        <f>'Formato 1'!B29</f>
        <v>0</v>
      </c>
      <c r="Q24" s="13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3">
        <f>'Formato 1'!B30</f>
        <v>0</v>
      </c>
      <c r="Q25" s="13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3">
        <f>'Formato 1'!B31</f>
        <v>0</v>
      </c>
      <c r="Q26" s="13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3">
        <f>'Formato 1'!B32</f>
        <v>0</v>
      </c>
      <c r="Q27" s="13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3">
        <f>'Formato 1'!B33</f>
        <v>0</v>
      </c>
      <c r="Q28" s="13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3">
        <f>'Formato 1'!B34</f>
        <v>0</v>
      </c>
      <c r="Q29" s="13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3">
        <f>'Formato 1'!B35</f>
        <v>0</v>
      </c>
      <c r="Q30" s="13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3">
        <f>'Formato 1'!B36</f>
        <v>0</v>
      </c>
      <c r="Q31" s="13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3">
        <f>'Formato 1'!B37</f>
        <v>0</v>
      </c>
      <c r="Q32" s="13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3">
        <f>'Formato 1'!B37</f>
        <v>0</v>
      </c>
      <c r="Q33" s="13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3">
        <f>'Formato 1'!B38</f>
        <v>0</v>
      </c>
      <c r="Q34" s="13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3">
        <f>'Formato 1'!B39</f>
        <v>0</v>
      </c>
      <c r="Q35" s="13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3">
        <f>'Formato 1'!B40</f>
        <v>0</v>
      </c>
      <c r="Q36" s="13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3">
        <f>'Formato 1'!B41</f>
        <v>0</v>
      </c>
      <c r="Q37" s="13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3">
        <f>'Formato 1'!B42</f>
        <v>0</v>
      </c>
      <c r="Q38" s="13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3">
        <f>'Formato 1'!B43</f>
        <v>0</v>
      </c>
      <c r="Q39" s="13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3">
        <f>'Formato 1'!B44</f>
        <v>0</v>
      </c>
      <c r="Q40" s="13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3">
        <f>'Formato 1'!B45</f>
        <v>0</v>
      </c>
      <c r="Q41" s="13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3">
        <f>'Formato 1'!B47</f>
        <v>19963474.77</v>
      </c>
      <c r="Q42" s="13">
        <f>'Formato 1'!C47</f>
        <v>6748548.2800000003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14459914.49</v>
      </c>
      <c r="Q46">
        <f>'Formato 1'!C52</f>
        <v>14459914.49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65268392.079999998</v>
      </c>
      <c r="Q47">
        <f>'Formato 1'!C53</f>
        <v>61820317.479999997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340542.64</v>
      </c>
      <c r="Q48">
        <f>'Formato 1'!C54</f>
        <v>310807.64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-53493347.909999996</v>
      </c>
      <c r="Q49">
        <f>'Formato 1'!C55</f>
        <v>-51571953.390000001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26575501.299999997</v>
      </c>
      <c r="Q53">
        <f>'Formato 1'!C60</f>
        <v>25019086.219999999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46538976.069999993</v>
      </c>
      <c r="Q54">
        <f>'Formato 1'!C62</f>
        <v>31767634.5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4987170.5</v>
      </c>
      <c r="Q57">
        <f>'Formato 1'!F9</f>
        <v>4684672.51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954799.1</v>
      </c>
      <c r="Q59">
        <f>'Formato 1'!F11</f>
        <v>43511.72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4032371.4</v>
      </c>
      <c r="Q64">
        <f>'Formato 1'!F16</f>
        <v>4641160.79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30113.25</v>
      </c>
      <c r="Q67">
        <f>'Formato 1'!F19</f>
        <v>32690.33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30113.25</v>
      </c>
      <c r="Q70">
        <f>'Formato 1'!F22</f>
        <v>32690.33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3250825.87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3250825.87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8268109.6200000001</v>
      </c>
      <c r="Q95">
        <f>'Formato 1'!F47</f>
        <v>4717362.84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8268109.6200000001</v>
      </c>
      <c r="Q104">
        <f>'Formato 1'!F59</f>
        <v>4717362.84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19972929.789999999</v>
      </c>
      <c r="Q106">
        <f>'Formato 1'!F63</f>
        <v>19972929.789999999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19972929.789999999</v>
      </c>
      <c r="Q107">
        <f>'Formato 1'!F64</f>
        <v>19972929.789999999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18297936.66</v>
      </c>
      <c r="Q110">
        <f>'Formato 1'!F68</f>
        <v>7077341.8699999899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11220594.789999999</v>
      </c>
      <c r="Q111">
        <f>'Formato 1'!F69</f>
        <v>-8781648.5200000107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7077341.8700000001</v>
      </c>
      <c r="Q112">
        <f>'Formato 1'!F70</f>
        <v>15858990.390000001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38270866.450000003</v>
      </c>
      <c r="Q119">
        <f>'Formato 1'!F79</f>
        <v>27050271.659999989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46538976.07</v>
      </c>
      <c r="Q120">
        <f>'Formato 1'!F81</f>
        <v>31767634.499999989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>
    <pageSetUpPr fitToPage="1"/>
  </sheetPr>
  <dimension ref="A1:I47"/>
  <sheetViews>
    <sheetView showGridLines="0" tabSelected="1" zoomScale="90" zoomScaleNormal="90" workbookViewId="0">
      <selection activeCell="C43" sqref="C43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74" customFormat="1" ht="37.5" customHeight="1" x14ac:dyDescent="0.25">
      <c r="A1" s="137" t="s">
        <v>544</v>
      </c>
      <c r="B1" s="137"/>
      <c r="C1" s="137"/>
      <c r="D1" s="137"/>
      <c r="E1" s="137"/>
      <c r="F1" s="137"/>
      <c r="G1" s="137"/>
      <c r="H1" s="137"/>
    </row>
    <row r="2" spans="1:9" ht="14.25" x14ac:dyDescent="0.45">
      <c r="A2" s="126" t="str">
        <f>ENTE_PUBLICO_A</f>
        <v>ORGANISMO, Gobierno del Estado de Guanajuato (a)</v>
      </c>
      <c r="B2" s="127"/>
      <c r="C2" s="127"/>
      <c r="D2" s="127"/>
      <c r="E2" s="127"/>
      <c r="F2" s="127"/>
      <c r="G2" s="127"/>
      <c r="H2" s="128"/>
    </row>
    <row r="3" spans="1:9" x14ac:dyDescent="0.25">
      <c r="A3" s="129" t="s">
        <v>120</v>
      </c>
      <c r="B3" s="130"/>
      <c r="C3" s="130"/>
      <c r="D3" s="130"/>
      <c r="E3" s="130"/>
      <c r="F3" s="130"/>
      <c r="G3" s="130"/>
      <c r="H3" s="131"/>
    </row>
    <row r="4" spans="1:9" ht="14.25" x14ac:dyDescent="0.45">
      <c r="A4" s="129" t="str">
        <f>PERIODO_INFORME</f>
        <v>Al 31 de diciembre de 2021 y al 30 de septiembre de 2022 (b)</v>
      </c>
      <c r="B4" s="130"/>
      <c r="C4" s="130"/>
      <c r="D4" s="130"/>
      <c r="E4" s="130"/>
      <c r="F4" s="130"/>
      <c r="G4" s="130"/>
      <c r="H4" s="131"/>
    </row>
    <row r="5" spans="1:9" ht="14.25" x14ac:dyDescent="0.45">
      <c r="A5" s="132" t="s">
        <v>118</v>
      </c>
      <c r="B5" s="133"/>
      <c r="C5" s="133"/>
      <c r="D5" s="133"/>
      <c r="E5" s="133"/>
      <c r="F5" s="133"/>
      <c r="G5" s="133"/>
      <c r="H5" s="134"/>
    </row>
    <row r="6" spans="1:9" ht="45" x14ac:dyDescent="0.25">
      <c r="A6" s="83" t="s">
        <v>121</v>
      </c>
      <c r="B6" s="84" t="str">
        <f>ULTIMO_SALDO</f>
        <v>Saldo al 31 de diciembre de 2021 (d)</v>
      </c>
      <c r="C6" s="83" t="s">
        <v>122</v>
      </c>
      <c r="D6" s="83" t="s">
        <v>123</v>
      </c>
      <c r="E6" s="83" t="s">
        <v>124</v>
      </c>
      <c r="F6" s="83" t="s">
        <v>138</v>
      </c>
      <c r="G6" s="83" t="s">
        <v>125</v>
      </c>
      <c r="H6" s="37" t="s">
        <v>126</v>
      </c>
      <c r="I6" s="1"/>
    </row>
    <row r="7" spans="1:9" ht="14.25" x14ac:dyDescent="0.45">
      <c r="A7" s="4"/>
      <c r="B7" s="4"/>
      <c r="C7" s="4"/>
      <c r="D7" s="4"/>
      <c r="E7" s="4"/>
      <c r="F7" s="4"/>
      <c r="G7" s="4"/>
      <c r="H7" s="4"/>
      <c r="I7" s="1"/>
    </row>
    <row r="8" spans="1:9" x14ac:dyDescent="0.25">
      <c r="A8" s="85" t="s">
        <v>127</v>
      </c>
      <c r="B8" s="51">
        <f>B9+B13</f>
        <v>0</v>
      </c>
      <c r="C8" s="51">
        <f t="shared" ref="C8:H8" si="0">C9+C13</f>
        <v>0</v>
      </c>
      <c r="D8" s="51">
        <f t="shared" si="0"/>
        <v>0</v>
      </c>
      <c r="E8" s="51">
        <f t="shared" si="0"/>
        <v>0</v>
      </c>
      <c r="F8" s="51">
        <f t="shared" si="0"/>
        <v>0</v>
      </c>
      <c r="G8" s="51">
        <f t="shared" si="0"/>
        <v>0</v>
      </c>
      <c r="H8" s="51">
        <f t="shared" si="0"/>
        <v>0</v>
      </c>
    </row>
    <row r="9" spans="1:9" ht="14.25" x14ac:dyDescent="0.45">
      <c r="A9" s="86" t="s">
        <v>128</v>
      </c>
      <c r="B9" s="50">
        <f>SUM(B10:B12)</f>
        <v>0</v>
      </c>
      <c r="C9" s="50">
        <f t="shared" ref="C9:H9" si="1">SUM(C10:C12)</f>
        <v>0</v>
      </c>
      <c r="D9" s="50">
        <f t="shared" si="1"/>
        <v>0</v>
      </c>
      <c r="E9" s="50">
        <f t="shared" si="1"/>
        <v>0</v>
      </c>
      <c r="F9" s="50">
        <f t="shared" si="1"/>
        <v>0</v>
      </c>
      <c r="G9" s="50">
        <f t="shared" si="1"/>
        <v>0</v>
      </c>
      <c r="H9" s="50">
        <f t="shared" si="1"/>
        <v>0</v>
      </c>
    </row>
    <row r="10" spans="1:9" x14ac:dyDescent="0.25">
      <c r="A10" s="87" t="s">
        <v>129</v>
      </c>
      <c r="B10" s="50">
        <v>0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</row>
    <row r="11" spans="1:9" x14ac:dyDescent="0.25">
      <c r="A11" s="87" t="s">
        <v>130</v>
      </c>
      <c r="B11" s="50">
        <v>0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</row>
    <row r="12" spans="1:9" ht="14.25" x14ac:dyDescent="0.45">
      <c r="A12" s="87" t="s">
        <v>131</v>
      </c>
      <c r="B12" s="50">
        <v>0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</row>
    <row r="13" spans="1:9" ht="14.25" x14ac:dyDescent="0.45">
      <c r="A13" s="86" t="s">
        <v>132</v>
      </c>
      <c r="B13" s="50">
        <f>SUM(B14:B16)</f>
        <v>0</v>
      </c>
      <c r="C13" s="50">
        <f t="shared" ref="C13:H13" si="2">SUM(C14:C16)</f>
        <v>0</v>
      </c>
      <c r="D13" s="50">
        <f t="shared" si="2"/>
        <v>0</v>
      </c>
      <c r="E13" s="50">
        <f t="shared" si="2"/>
        <v>0</v>
      </c>
      <c r="F13" s="50">
        <f t="shared" si="2"/>
        <v>0</v>
      </c>
      <c r="G13" s="50">
        <f t="shared" si="2"/>
        <v>0</v>
      </c>
      <c r="H13" s="50">
        <f t="shared" si="2"/>
        <v>0</v>
      </c>
    </row>
    <row r="14" spans="1:9" x14ac:dyDescent="0.25">
      <c r="A14" s="87" t="s">
        <v>133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</row>
    <row r="15" spans="1:9" x14ac:dyDescent="0.25">
      <c r="A15" s="87" t="s">
        <v>134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</row>
    <row r="16" spans="1:9" ht="14.25" x14ac:dyDescent="0.45">
      <c r="A16" s="87" t="s">
        <v>135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</row>
    <row r="17" spans="1:8" ht="14.25" x14ac:dyDescent="0.45">
      <c r="A17" s="46"/>
      <c r="B17" s="4"/>
      <c r="C17" s="4"/>
      <c r="D17" s="4"/>
      <c r="E17" s="4"/>
      <c r="F17" s="4"/>
      <c r="G17" s="4"/>
      <c r="H17" s="4"/>
    </row>
    <row r="18" spans="1:8" x14ac:dyDescent="0.25">
      <c r="A18" s="85" t="s">
        <v>136</v>
      </c>
      <c r="B18" s="51">
        <v>4717362.84</v>
      </c>
      <c r="C18" s="109"/>
      <c r="D18" s="109"/>
      <c r="E18" s="109"/>
      <c r="F18" s="51">
        <v>8268109.6200000001</v>
      </c>
      <c r="G18" s="109"/>
      <c r="H18" s="109"/>
    </row>
    <row r="19" spans="1:8" ht="14.25" x14ac:dyDescent="0.45">
      <c r="A19" s="46"/>
      <c r="B19" s="4"/>
      <c r="C19" s="4"/>
      <c r="D19" s="4"/>
      <c r="E19" s="4"/>
      <c r="F19" s="4"/>
      <c r="G19" s="4"/>
      <c r="H19" s="4"/>
    </row>
    <row r="20" spans="1:8" x14ac:dyDescent="0.25">
      <c r="A20" s="85" t="s">
        <v>137</v>
      </c>
      <c r="B20" s="51">
        <f>B8+B18</f>
        <v>4717362.84</v>
      </c>
      <c r="C20" s="51">
        <f t="shared" ref="C20:H20" si="3">C8+C18</f>
        <v>0</v>
      </c>
      <c r="D20" s="51">
        <f t="shared" si="3"/>
        <v>0</v>
      </c>
      <c r="E20" s="51">
        <f t="shared" si="3"/>
        <v>0</v>
      </c>
      <c r="F20" s="51">
        <f t="shared" si="3"/>
        <v>8268109.6200000001</v>
      </c>
      <c r="G20" s="51">
        <f t="shared" si="3"/>
        <v>0</v>
      </c>
      <c r="H20" s="51">
        <f t="shared" si="3"/>
        <v>0</v>
      </c>
    </row>
    <row r="21" spans="1:8" ht="14.25" x14ac:dyDescent="0.45">
      <c r="A21" s="46"/>
      <c r="B21" s="46"/>
      <c r="C21" s="46"/>
      <c r="D21" s="46"/>
      <c r="E21" s="46"/>
      <c r="F21" s="46"/>
      <c r="G21" s="46"/>
      <c r="H21" s="46"/>
    </row>
    <row r="22" spans="1:8" ht="15.75" x14ac:dyDescent="0.45">
      <c r="A22" s="85" t="s">
        <v>3297</v>
      </c>
      <c r="B22" s="51">
        <f>SUM(B23:DEUDA_CONT_FIN_01)</f>
        <v>0</v>
      </c>
      <c r="C22" s="51">
        <f>SUM(C23:DEUDA_CONT_FIN_02)</f>
        <v>0</v>
      </c>
      <c r="D22" s="51">
        <f>SUM(D23:DEUDA_CONT_FIN_03)</f>
        <v>0</v>
      </c>
      <c r="E22" s="51">
        <f>SUM(E23:DEUDA_CONT_FIN_04)</f>
        <v>0</v>
      </c>
      <c r="F22" s="51">
        <f>SUM(F23:DEUDA_CONT_FIN_05)</f>
        <v>0</v>
      </c>
      <c r="G22" s="51">
        <f>SUM(G23:DEUDA_CONT_FIN_06)</f>
        <v>0</v>
      </c>
      <c r="H22" s="51">
        <f>SUM(H23:DEUDA_CONT_FIN_07)</f>
        <v>0</v>
      </c>
    </row>
    <row r="23" spans="1:8" s="18" customFormat="1" x14ac:dyDescent="0.25">
      <c r="A23" s="88" t="s">
        <v>442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</row>
    <row r="24" spans="1:8" s="18" customFormat="1" x14ac:dyDescent="0.25">
      <c r="A24" s="88" t="s">
        <v>443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</row>
    <row r="25" spans="1:8" s="18" customFormat="1" x14ac:dyDescent="0.25">
      <c r="A25" s="88" t="s">
        <v>444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</row>
    <row r="26" spans="1:8" x14ac:dyDescent="0.25">
      <c r="A26" s="64" t="s">
        <v>686</v>
      </c>
      <c r="B26" s="46"/>
      <c r="C26" s="46"/>
      <c r="D26" s="46"/>
      <c r="E26" s="46"/>
      <c r="F26" s="46"/>
      <c r="G26" s="46"/>
      <c r="H26" s="46"/>
    </row>
    <row r="27" spans="1:8" ht="17.25" x14ac:dyDescent="0.25">
      <c r="A27" s="85" t="s">
        <v>3298</v>
      </c>
      <c r="B27" s="51">
        <f>SUM(B28:VALOR_INS_BCC_FIN_01)</f>
        <v>0</v>
      </c>
      <c r="C27" s="51">
        <f>SUM(C28:VALOR_INS_BCC_FIN_02)</f>
        <v>0</v>
      </c>
      <c r="D27" s="51">
        <f>SUM(D28:VALOR_INS_BCC_FIN_03)</f>
        <v>0</v>
      </c>
      <c r="E27" s="51">
        <f>SUM(E28:VALOR_INS_BCC_FIN_04)</f>
        <v>0</v>
      </c>
      <c r="F27" s="51">
        <f>SUM(F28:VALOR_INS_BCC_FIN_05)</f>
        <v>0</v>
      </c>
      <c r="G27" s="51">
        <f>SUM(G28:VALOR_INS_BCC_FIN_06)</f>
        <v>0</v>
      </c>
      <c r="H27" s="51">
        <f>SUM(H28:VALOR_INS_BCC_FIN_07)</f>
        <v>0</v>
      </c>
    </row>
    <row r="28" spans="1:8" s="18" customFormat="1" x14ac:dyDescent="0.25">
      <c r="A28" s="88" t="s">
        <v>445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</row>
    <row r="29" spans="1:8" s="18" customFormat="1" x14ac:dyDescent="0.25">
      <c r="A29" s="88" t="s">
        <v>446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</row>
    <row r="30" spans="1:8" s="18" customFormat="1" x14ac:dyDescent="0.25">
      <c r="A30" s="88" t="s">
        <v>447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</row>
    <row r="31" spans="1:8" x14ac:dyDescent="0.25">
      <c r="A31" s="89" t="s">
        <v>686</v>
      </c>
      <c r="B31" s="5"/>
      <c r="C31" s="5"/>
      <c r="D31" s="5"/>
      <c r="E31" s="5"/>
      <c r="F31" s="5"/>
      <c r="G31" s="5"/>
      <c r="H31" s="5"/>
    </row>
    <row r="32" spans="1:8" ht="17.25" customHeight="1" x14ac:dyDescent="0.25">
      <c r="A32" s="74"/>
    </row>
    <row r="33" spans="1:8" ht="12" customHeight="1" x14ac:dyDescent="0.25">
      <c r="A33" s="136" t="s">
        <v>3301</v>
      </c>
      <c r="B33" s="136"/>
      <c r="C33" s="136"/>
      <c r="D33" s="136"/>
      <c r="E33" s="136"/>
      <c r="F33" s="136"/>
      <c r="G33" s="136"/>
      <c r="H33" s="136"/>
    </row>
    <row r="34" spans="1:8" ht="12" customHeight="1" x14ac:dyDescent="0.25">
      <c r="A34" s="136"/>
      <c r="B34" s="136"/>
      <c r="C34" s="136"/>
      <c r="D34" s="136"/>
      <c r="E34" s="136"/>
      <c r="F34" s="136"/>
      <c r="G34" s="136"/>
      <c r="H34" s="136"/>
    </row>
    <row r="35" spans="1:8" ht="12" customHeight="1" x14ac:dyDescent="0.25">
      <c r="A35" s="136"/>
      <c r="B35" s="136"/>
      <c r="C35" s="136"/>
      <c r="D35" s="136"/>
      <c r="E35" s="136"/>
      <c r="F35" s="136"/>
      <c r="G35" s="136"/>
      <c r="H35" s="136"/>
    </row>
    <row r="36" spans="1:8" ht="12" customHeight="1" x14ac:dyDescent="0.25">
      <c r="A36" s="136"/>
      <c r="B36" s="136"/>
      <c r="C36" s="136"/>
      <c r="D36" s="136"/>
      <c r="E36" s="136"/>
      <c r="F36" s="136"/>
      <c r="G36" s="136"/>
      <c r="H36" s="136"/>
    </row>
    <row r="37" spans="1:8" ht="12" customHeight="1" x14ac:dyDescent="0.25">
      <c r="A37" s="136"/>
      <c r="B37" s="136"/>
      <c r="C37" s="136"/>
      <c r="D37" s="136"/>
      <c r="E37" s="136"/>
      <c r="F37" s="136"/>
      <c r="G37" s="136"/>
      <c r="H37" s="136"/>
    </row>
    <row r="38" spans="1:8" x14ac:dyDescent="0.25">
      <c r="A38" s="74"/>
    </row>
    <row r="39" spans="1:8" ht="30" x14ac:dyDescent="0.25">
      <c r="A39" s="83" t="s">
        <v>139</v>
      </c>
      <c r="B39" s="83" t="s">
        <v>142</v>
      </c>
      <c r="C39" s="83" t="s">
        <v>143</v>
      </c>
      <c r="D39" s="83" t="s">
        <v>144</v>
      </c>
      <c r="E39" s="83" t="s">
        <v>140</v>
      </c>
      <c r="F39" s="37" t="s">
        <v>145</v>
      </c>
    </row>
    <row r="40" spans="1:8" x14ac:dyDescent="0.25">
      <c r="A40" s="46"/>
      <c r="B40" s="4"/>
      <c r="C40" s="4"/>
      <c r="D40" s="4"/>
      <c r="E40" s="4"/>
      <c r="F40" s="4"/>
    </row>
    <row r="41" spans="1:8" x14ac:dyDescent="0.25">
      <c r="A41" s="85" t="s">
        <v>141</v>
      </c>
      <c r="B41" s="51">
        <f>SUM(B42:OB_CORTO_PLAZO_FIN_01)</f>
        <v>0</v>
      </c>
      <c r="C41" s="51">
        <f>SUM(C42:OB_CORTO_PLAZO_FIN_02)</f>
        <v>0</v>
      </c>
      <c r="D41" s="51">
        <f>SUM(D42:OB_CORTO_PLAZO_FIN_03)</f>
        <v>0</v>
      </c>
      <c r="E41" s="51">
        <f>SUM(E42:OB_CORTO_PLAZO_FIN_04)</f>
        <v>0</v>
      </c>
      <c r="F41" s="51">
        <f>SUM(F42:OB_CORTO_PLAZO_FIN_05)</f>
        <v>0</v>
      </c>
    </row>
    <row r="42" spans="1:8" s="18" customFormat="1" x14ac:dyDescent="0.25">
      <c r="A42" s="88" t="s">
        <v>448</v>
      </c>
      <c r="B42" s="50">
        <v>0</v>
      </c>
      <c r="C42" s="50">
        <v>0</v>
      </c>
      <c r="D42" s="50">
        <v>0</v>
      </c>
      <c r="E42" s="50">
        <v>0</v>
      </c>
      <c r="F42" s="50">
        <v>0</v>
      </c>
    </row>
    <row r="43" spans="1:8" s="18" customFormat="1" x14ac:dyDescent="0.25">
      <c r="A43" s="88" t="s">
        <v>449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</row>
    <row r="44" spans="1:8" s="18" customFormat="1" x14ac:dyDescent="0.25">
      <c r="A44" s="88" t="s">
        <v>450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</row>
    <row r="45" spans="1:8" x14ac:dyDescent="0.25">
      <c r="A45" s="14" t="s">
        <v>686</v>
      </c>
      <c r="B45" s="5"/>
      <c r="C45" s="5"/>
      <c r="D45" s="5"/>
      <c r="E45" s="5"/>
      <c r="F45" s="5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3" t="s">
        <v>557</v>
      </c>
      <c r="Q2" s="13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3">
        <f>'Formato 2'!B8</f>
        <v>0</v>
      </c>
      <c r="Q3" s="13">
        <f>'Formato 2'!C8</f>
        <v>0</v>
      </c>
      <c r="R3" s="13">
        <f>'Formato 2'!D8</f>
        <v>0</v>
      </c>
      <c r="S3" s="13">
        <f>'Formato 2'!E8</f>
        <v>0</v>
      </c>
      <c r="T3" s="13">
        <f>'Formato 2'!F8</f>
        <v>0</v>
      </c>
      <c r="U3" s="13">
        <f>'Formato 2'!G8</f>
        <v>0</v>
      </c>
      <c r="V3" s="13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3">
        <f>'Formato 2'!B9</f>
        <v>0</v>
      </c>
      <c r="Q4" s="13">
        <f>'Formato 2'!C9</f>
        <v>0</v>
      </c>
      <c r="R4" s="13">
        <f>'Formato 2'!D9</f>
        <v>0</v>
      </c>
      <c r="S4" s="13">
        <f>'Formato 2'!E9</f>
        <v>0</v>
      </c>
      <c r="T4" s="13">
        <f>'Formato 2'!F9</f>
        <v>0</v>
      </c>
      <c r="U4" s="13">
        <f>'Formato 2'!G9</f>
        <v>0</v>
      </c>
      <c r="V4" s="13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3">
        <f>'Formato 2'!B10</f>
        <v>0</v>
      </c>
      <c r="Q5" s="13">
        <f>'Formato 2'!C10</f>
        <v>0</v>
      </c>
      <c r="R5" s="13">
        <f>'Formato 2'!D10</f>
        <v>0</v>
      </c>
      <c r="S5" s="13">
        <f>'Formato 2'!E10</f>
        <v>0</v>
      </c>
      <c r="T5" s="13">
        <f>'Formato 2'!F10</f>
        <v>0</v>
      </c>
      <c r="U5" s="13">
        <f>'Formato 2'!G10</f>
        <v>0</v>
      </c>
      <c r="V5" s="13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3">
        <f>'Formato 2'!B11</f>
        <v>0</v>
      </c>
      <c r="Q6" s="13">
        <f>'Formato 2'!C11</f>
        <v>0</v>
      </c>
      <c r="R6" s="13">
        <f>'Formato 2'!D11</f>
        <v>0</v>
      </c>
      <c r="S6" s="13">
        <f>'Formato 2'!E11</f>
        <v>0</v>
      </c>
      <c r="T6" s="13">
        <f>'Formato 2'!F11</f>
        <v>0</v>
      </c>
      <c r="U6" s="13">
        <f>'Formato 2'!G11</f>
        <v>0</v>
      </c>
      <c r="V6" s="13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3">
        <f>'Formato 2'!B12</f>
        <v>0</v>
      </c>
      <c r="Q7" s="13">
        <f>'Formato 2'!C12</f>
        <v>0</v>
      </c>
      <c r="R7" s="13">
        <f>'Formato 2'!D12</f>
        <v>0</v>
      </c>
      <c r="S7" s="13">
        <f>'Formato 2'!E12</f>
        <v>0</v>
      </c>
      <c r="T7" s="13">
        <f>'Formato 2'!F12</f>
        <v>0</v>
      </c>
      <c r="U7" s="13">
        <f>'Formato 2'!G12</f>
        <v>0</v>
      </c>
      <c r="V7" s="13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3">
        <f>'Formato 2'!B13</f>
        <v>0</v>
      </c>
      <c r="Q8" s="13">
        <f>'Formato 2'!C13</f>
        <v>0</v>
      </c>
      <c r="R8" s="13">
        <f>'Formato 2'!D13</f>
        <v>0</v>
      </c>
      <c r="S8" s="13">
        <f>'Formato 2'!E13</f>
        <v>0</v>
      </c>
      <c r="T8" s="13">
        <f>'Formato 2'!F13</f>
        <v>0</v>
      </c>
      <c r="U8" s="13">
        <f>'Formato 2'!G13</f>
        <v>0</v>
      </c>
      <c r="V8" s="13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3">
        <f>'Formato 2'!B14</f>
        <v>0</v>
      </c>
      <c r="Q9" s="13">
        <f>'Formato 2'!C14</f>
        <v>0</v>
      </c>
      <c r="R9" s="13">
        <f>'Formato 2'!D14</f>
        <v>0</v>
      </c>
      <c r="S9" s="13">
        <f>'Formato 2'!E14</f>
        <v>0</v>
      </c>
      <c r="T9" s="13">
        <f>'Formato 2'!F14</f>
        <v>0</v>
      </c>
      <c r="U9" s="13">
        <f>'Formato 2'!G14</f>
        <v>0</v>
      </c>
      <c r="V9" s="13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3">
        <f>'Formato 2'!B15</f>
        <v>0</v>
      </c>
      <c r="Q10" s="13">
        <f>'Formato 2'!C15</f>
        <v>0</v>
      </c>
      <c r="R10" s="13">
        <f>'Formato 2'!D15</f>
        <v>0</v>
      </c>
      <c r="S10" s="13">
        <f>'Formato 2'!E15</f>
        <v>0</v>
      </c>
      <c r="T10" s="13">
        <f>'Formato 2'!F15</f>
        <v>0</v>
      </c>
      <c r="U10" s="13">
        <f>'Formato 2'!G15</f>
        <v>0</v>
      </c>
      <c r="V10" s="13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3">
        <f>'Formato 2'!B16</f>
        <v>0</v>
      </c>
      <c r="Q11" s="13">
        <f>'Formato 2'!C16</f>
        <v>0</v>
      </c>
      <c r="R11" s="13">
        <f>'Formato 2'!D16</f>
        <v>0</v>
      </c>
      <c r="S11" s="13">
        <f>'Formato 2'!E16</f>
        <v>0</v>
      </c>
      <c r="T11" s="13">
        <f>'Formato 2'!F16</f>
        <v>0</v>
      </c>
      <c r="U11" s="13">
        <f>'Formato 2'!G16</f>
        <v>0</v>
      </c>
      <c r="V11" s="13">
        <f>'Formato 2'!H16</f>
        <v>0</v>
      </c>
    </row>
    <row r="12" spans="1:22" ht="14.25" x14ac:dyDescent="0.45">
      <c r="A12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3">
        <f>'Formato 2'!B18</f>
        <v>4717362.84</v>
      </c>
      <c r="Q12" s="13"/>
      <c r="R12" s="13"/>
      <c r="S12" s="13"/>
      <c r="T12" s="13">
        <f>'Formato 2'!F18</f>
        <v>8268109.6200000001</v>
      </c>
      <c r="U12" s="13"/>
      <c r="V12" s="13"/>
    </row>
    <row r="13" spans="1:22" x14ac:dyDescent="0.25">
      <c r="A1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3">
        <f>'Formato 2'!B20</f>
        <v>4717362.84</v>
      </c>
      <c r="Q13" s="13">
        <f>'Formato 2'!C20</f>
        <v>0</v>
      </c>
      <c r="R13" s="13">
        <f>'Formato 2'!D20</f>
        <v>0</v>
      </c>
      <c r="S13" s="13">
        <f>'Formato 2'!E20</f>
        <v>0</v>
      </c>
      <c r="T13" s="13">
        <f>'Formato 2'!F20</f>
        <v>8268109.6200000001</v>
      </c>
      <c r="U13" s="13">
        <f>'Formato 2'!G20</f>
        <v>0</v>
      </c>
      <c r="V13" s="13">
        <f>'Formato 2'!H20</f>
        <v>0</v>
      </c>
    </row>
    <row r="14" spans="1:22" ht="14.25" x14ac:dyDescent="0.45">
      <c r="A14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/>
    <row r="19" spans="1:20" ht="14.25" x14ac:dyDescent="0.45"/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activeCell="B17" sqref="B17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75" customFormat="1" ht="37.5" customHeight="1" x14ac:dyDescent="0.25">
      <c r="A1" s="135" t="s">
        <v>543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90"/>
    </row>
    <row r="2" spans="1:12" ht="14.25" x14ac:dyDescent="0.45">
      <c r="A2" s="126" t="str">
        <f>ENTE_PUBLICO_A</f>
        <v>ORGANISMO, Gobierno del Estado de Guanajuato (a)</v>
      </c>
      <c r="B2" s="127"/>
      <c r="C2" s="127"/>
      <c r="D2" s="127"/>
      <c r="E2" s="127"/>
      <c r="F2" s="127"/>
      <c r="G2" s="127"/>
      <c r="H2" s="127"/>
      <c r="I2" s="127"/>
      <c r="J2" s="127"/>
      <c r="K2" s="128"/>
    </row>
    <row r="3" spans="1:12" x14ac:dyDescent="0.25">
      <c r="A3" s="129" t="s">
        <v>146</v>
      </c>
      <c r="B3" s="130"/>
      <c r="C3" s="130"/>
      <c r="D3" s="130"/>
      <c r="E3" s="130"/>
      <c r="F3" s="130"/>
      <c r="G3" s="130"/>
      <c r="H3" s="130"/>
      <c r="I3" s="130"/>
      <c r="J3" s="130"/>
      <c r="K3" s="131"/>
    </row>
    <row r="4" spans="1:12" ht="14.25" x14ac:dyDescent="0.45">
      <c r="A4" s="129" t="str">
        <f>TRIMESTRE</f>
        <v>Del 1 de enero al 30 de septiembre de 2022 (b)</v>
      </c>
      <c r="B4" s="130"/>
      <c r="C4" s="130"/>
      <c r="D4" s="130"/>
      <c r="E4" s="130"/>
      <c r="F4" s="130"/>
      <c r="G4" s="130"/>
      <c r="H4" s="130"/>
      <c r="I4" s="130"/>
      <c r="J4" s="130"/>
      <c r="K4" s="131"/>
    </row>
    <row r="5" spans="1:12" ht="14.25" x14ac:dyDescent="0.45">
      <c r="A5" s="129" t="s">
        <v>118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2" ht="75" x14ac:dyDescent="0.25">
      <c r="A6" s="37" t="s">
        <v>147</v>
      </c>
      <c r="B6" s="37" t="s">
        <v>148</v>
      </c>
      <c r="C6" s="37" t="s">
        <v>149</v>
      </c>
      <c r="D6" s="37" t="s">
        <v>150</v>
      </c>
      <c r="E6" s="37" t="s">
        <v>151</v>
      </c>
      <c r="F6" s="37" t="s">
        <v>152</v>
      </c>
      <c r="G6" s="37" t="s">
        <v>153</v>
      </c>
      <c r="H6" s="37" t="s">
        <v>154</v>
      </c>
      <c r="I6" s="108" t="str">
        <f>MONTO1</f>
        <v>Monto pagado de la inversión al 30 de septiembre de 2022 (k)</v>
      </c>
      <c r="J6" s="108" t="str">
        <f>MONTO2</f>
        <v>Monto pagado de la inversión actualizado al 30 de septiembre de 2022 (l)</v>
      </c>
      <c r="K6" s="108" t="str">
        <f>SALDO_PENDIENTE</f>
        <v>Saldo pendiente por pagar de la inversión al 30 de septiembre de 2022 (m = g – l)</v>
      </c>
    </row>
    <row r="7" spans="1:12" ht="14.25" x14ac:dyDescent="0.4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x14ac:dyDescent="0.25">
      <c r="A8" s="31" t="s">
        <v>155</v>
      </c>
      <c r="B8" s="107"/>
      <c r="C8" s="107"/>
      <c r="D8" s="107"/>
      <c r="E8" s="51">
        <f>SUM(E9:APP_FIN_04)</f>
        <v>0</v>
      </c>
      <c r="F8" s="107"/>
      <c r="G8" s="51">
        <f>SUM(G9:APP_FIN_06)</f>
        <v>0</v>
      </c>
      <c r="H8" s="51">
        <f>SUM(H9:APP_FIN_07)</f>
        <v>0</v>
      </c>
      <c r="I8" s="51">
        <f>SUM(I9:APP_FIN_08)</f>
        <v>0</v>
      </c>
      <c r="J8" s="51">
        <f>SUM(J9:APP_FIN_09)</f>
        <v>0</v>
      </c>
      <c r="K8" s="51">
        <f>SUM(K9:APP_FIN_10)</f>
        <v>0</v>
      </c>
    </row>
    <row r="9" spans="1:12" s="18" customFormat="1" ht="14.25" x14ac:dyDescent="0.45">
      <c r="A9" s="93" t="s">
        <v>156</v>
      </c>
      <c r="B9" s="91"/>
      <c r="C9" s="91"/>
      <c r="D9" s="91"/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f>E9-J9</f>
        <v>0</v>
      </c>
    </row>
    <row r="10" spans="1:12" s="18" customFormat="1" ht="14.25" x14ac:dyDescent="0.45">
      <c r="A10" s="93" t="s">
        <v>157</v>
      </c>
      <c r="B10" s="91"/>
      <c r="C10" s="91"/>
      <c r="D10" s="91"/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f t="shared" ref="K10:K12" si="0">E10-J10</f>
        <v>0</v>
      </c>
    </row>
    <row r="11" spans="1:12" s="18" customFormat="1" ht="14.25" x14ac:dyDescent="0.45">
      <c r="A11" s="93" t="s">
        <v>158</v>
      </c>
      <c r="B11" s="91"/>
      <c r="C11" s="91"/>
      <c r="D11" s="91"/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f t="shared" si="0"/>
        <v>0</v>
      </c>
    </row>
    <row r="12" spans="1:12" s="18" customFormat="1" ht="14.25" x14ac:dyDescent="0.45">
      <c r="A12" s="93" t="s">
        <v>159</v>
      </c>
      <c r="B12" s="91"/>
      <c r="C12" s="91"/>
      <c r="D12" s="91"/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f t="shared" si="0"/>
        <v>0</v>
      </c>
    </row>
    <row r="13" spans="1:12" ht="14.25" x14ac:dyDescent="0.45">
      <c r="A13" s="94" t="s">
        <v>686</v>
      </c>
      <c r="B13" s="92"/>
      <c r="C13" s="92"/>
      <c r="D13" s="92"/>
      <c r="E13" s="46"/>
      <c r="F13" s="46"/>
      <c r="G13" s="46"/>
      <c r="H13" s="46"/>
      <c r="I13" s="46"/>
      <c r="J13" s="46"/>
      <c r="K13" s="46"/>
    </row>
    <row r="14" spans="1:12" ht="14.25" x14ac:dyDescent="0.45">
      <c r="A14" s="31" t="s">
        <v>160</v>
      </c>
      <c r="B14" s="107"/>
      <c r="C14" s="107"/>
      <c r="D14" s="107"/>
      <c r="E14" s="51">
        <f>SUM(E15:OTROS_FIN_04)</f>
        <v>0</v>
      </c>
      <c r="F14" s="107"/>
      <c r="G14" s="51">
        <f>SUM(G15:OTROS_FIN_06)</f>
        <v>0</v>
      </c>
      <c r="H14" s="51">
        <f>SUM(H15:OTROS_FIN_07)</f>
        <v>0</v>
      </c>
      <c r="I14" s="51">
        <f>SUM(I15:OTROS_FIN_08)</f>
        <v>0</v>
      </c>
      <c r="J14" s="51">
        <f>SUM(J15:OTROS_FIN_09)</f>
        <v>0</v>
      </c>
      <c r="K14" s="51">
        <f>SUM(K15:OTROS_FIN_10)</f>
        <v>0</v>
      </c>
    </row>
    <row r="15" spans="1:12" s="18" customFormat="1" ht="14.25" x14ac:dyDescent="0.45">
      <c r="A15" s="93" t="s">
        <v>161</v>
      </c>
      <c r="B15" s="91"/>
      <c r="C15" s="91"/>
      <c r="D15" s="91"/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f>E15-J15</f>
        <v>0</v>
      </c>
    </row>
    <row r="16" spans="1:12" s="18" customFormat="1" ht="14.25" x14ac:dyDescent="0.45">
      <c r="A16" s="93" t="s">
        <v>162</v>
      </c>
      <c r="B16" s="91"/>
      <c r="C16" s="91"/>
      <c r="D16" s="91"/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f t="shared" ref="K16:K18" si="1">E16-J16</f>
        <v>0</v>
      </c>
    </row>
    <row r="17" spans="1:11" s="18" customFormat="1" ht="14.25" x14ac:dyDescent="0.45">
      <c r="A17" s="93" t="s">
        <v>163</v>
      </c>
      <c r="B17" s="91"/>
      <c r="C17" s="91"/>
      <c r="D17" s="91"/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f t="shared" si="1"/>
        <v>0</v>
      </c>
    </row>
    <row r="18" spans="1:11" s="18" customFormat="1" ht="14.25" x14ac:dyDescent="0.45">
      <c r="A18" s="93" t="s">
        <v>164</v>
      </c>
      <c r="B18" s="91"/>
      <c r="C18" s="91"/>
      <c r="D18" s="91"/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f t="shared" si="1"/>
        <v>0</v>
      </c>
    </row>
    <row r="19" spans="1:11" ht="14.25" x14ac:dyDescent="0.45">
      <c r="A19" s="94" t="s">
        <v>686</v>
      </c>
      <c r="B19" s="92"/>
      <c r="C19" s="92"/>
      <c r="D19" s="92"/>
      <c r="E19" s="46"/>
      <c r="F19" s="46"/>
      <c r="G19" s="46"/>
      <c r="H19" s="46"/>
      <c r="I19" s="46"/>
      <c r="J19" s="46"/>
      <c r="K19" s="46"/>
    </row>
    <row r="20" spans="1:11" ht="14.25" x14ac:dyDescent="0.45">
      <c r="A20" s="31" t="s">
        <v>165</v>
      </c>
      <c r="B20" s="107"/>
      <c r="C20" s="107"/>
      <c r="D20" s="107"/>
      <c r="E20" s="51">
        <f>APP_T4+OTROS_T4</f>
        <v>0</v>
      </c>
      <c r="F20" s="107"/>
      <c r="G20" s="51">
        <f>APP_T6+OTROS_T6</f>
        <v>0</v>
      </c>
      <c r="H20" s="51">
        <f>APP_T7+OTROS_T7</f>
        <v>0</v>
      </c>
      <c r="I20" s="51">
        <f>APP_T8+OTROS_T8</f>
        <v>0</v>
      </c>
      <c r="J20" s="51">
        <f>APP_T9+OTROS_T9</f>
        <v>0</v>
      </c>
      <c r="K20" s="51">
        <f>APP_T10+OTROS_T10</f>
        <v>0</v>
      </c>
    </row>
    <row r="21" spans="1:11" x14ac:dyDescent="0.25">
      <c r="A21" s="49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3" t="s">
        <v>557</v>
      </c>
      <c r="Q2" s="13" t="s">
        <v>557</v>
      </c>
    </row>
    <row r="3" spans="1:25" x14ac:dyDescent="0.25">
      <c r="A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3"/>
      <c r="Q3" s="13"/>
      <c r="R3" s="13"/>
      <c r="S3" s="13">
        <f>APP_T4</f>
        <v>0</v>
      </c>
      <c r="T3" s="13"/>
      <c r="U3" s="13">
        <f>APP_T6</f>
        <v>0</v>
      </c>
      <c r="V3" s="13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3"/>
      <c r="Q4" s="13"/>
      <c r="R4" s="13"/>
      <c r="S4" s="13">
        <f>OTROS_T4</f>
        <v>0</v>
      </c>
      <c r="T4" s="13"/>
      <c r="U4" s="13">
        <f>OTROS_T6</f>
        <v>0</v>
      </c>
      <c r="V4" s="13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3"/>
      <c r="Q5" s="13"/>
      <c r="R5" s="13"/>
      <c r="S5" s="13">
        <f>TOTAL_ODF_T4</f>
        <v>0</v>
      </c>
      <c r="T5" s="13"/>
      <c r="U5" s="13">
        <f>TOTAL_ODF_T6</f>
        <v>0</v>
      </c>
      <c r="V5" s="13">
        <f>TOTAL_ODF_T7</f>
        <v>0</v>
      </c>
      <c r="W5" s="13">
        <f>TOTAL_ODF_T8</f>
        <v>0</v>
      </c>
      <c r="X5" s="13">
        <f>TOTAL_ODF_T9</f>
        <v>0</v>
      </c>
      <c r="Y5" s="13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CoordContabilidad</cp:lastModifiedBy>
  <cp:lastPrinted>2022-10-20T16:11:35Z</cp:lastPrinted>
  <dcterms:created xsi:type="dcterms:W3CDTF">2017-01-19T17:59:06Z</dcterms:created>
  <dcterms:modified xsi:type="dcterms:W3CDTF">2022-10-20T16:13:18Z</dcterms:modified>
</cp:coreProperties>
</file>