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apeles de trabajo enero-marzo 2022/Excel/"/>
    </mc:Choice>
  </mc:AlternateContent>
  <xr:revisionPtr revIDLastSave="0" documentId="8_{25EFC37F-B38C-4429-B4B5-0C0E98BD2DE1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8" l="1"/>
  <c r="B44" i="8"/>
  <c r="C44" i="8"/>
  <c r="D44" i="8"/>
  <c r="E44" i="8"/>
  <c r="F44" i="8"/>
  <c r="K9" i="3"/>
  <c r="K10" i="3"/>
  <c r="K11" i="3"/>
  <c r="K12" i="3"/>
  <c r="K15" i="3"/>
  <c r="K16" i="3"/>
  <c r="K17" i="3"/>
  <c r="K18" i="3"/>
  <c r="F18" i="2"/>
  <c r="B18" i="2"/>
  <c r="F64" i="1" l="1"/>
  <c r="Q107" i="15" s="1"/>
  <c r="E64" i="1"/>
  <c r="E23" i="1"/>
  <c r="E41" i="1"/>
  <c r="E27" i="1"/>
  <c r="F27" i="1"/>
  <c r="C137" i="6"/>
  <c r="D137" i="6"/>
  <c r="E137" i="6"/>
  <c r="F137" i="6"/>
  <c r="T129" i="24" s="1"/>
  <c r="B137" i="6"/>
  <c r="C62" i="6"/>
  <c r="Q55" i="24" s="1"/>
  <c r="D62" i="6"/>
  <c r="E62" i="6"/>
  <c r="F62" i="6"/>
  <c r="B62" i="6"/>
  <c r="B8" i="10"/>
  <c r="P2" i="28" s="1"/>
  <c r="C6" i="23"/>
  <c r="C7" i="23" s="1"/>
  <c r="A2" i="1" s="1"/>
  <c r="B9" i="1"/>
  <c r="H25" i="23"/>
  <c r="G25" i="23"/>
  <c r="F25" i="23"/>
  <c r="D5" i="13" s="1"/>
  <c r="E25" i="23"/>
  <c r="D25" i="23"/>
  <c r="U17" i="27"/>
  <c r="G12" i="9"/>
  <c r="U67" i="26"/>
  <c r="G37" i="8"/>
  <c r="U30" i="26" s="1"/>
  <c r="U29" i="26"/>
  <c r="G19" i="7"/>
  <c r="U3" i="25" s="1"/>
  <c r="G9" i="7"/>
  <c r="U2" i="25" s="1"/>
  <c r="B18" i="6"/>
  <c r="B28" i="6"/>
  <c r="B38" i="6"/>
  <c r="B48" i="6"/>
  <c r="P41" i="24" s="1"/>
  <c r="B58" i="6"/>
  <c r="B71" i="6"/>
  <c r="B75" i="6"/>
  <c r="U121" i="24"/>
  <c r="U113" i="24"/>
  <c r="U82" i="24"/>
  <c r="G71" i="6"/>
  <c r="U14" i="24"/>
  <c r="B7" i="13"/>
  <c r="G18" i="6"/>
  <c r="U11" i="24" s="1"/>
  <c r="G16" i="5"/>
  <c r="G28" i="5"/>
  <c r="U29" i="20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C29" i="13"/>
  <c r="Q22" i="31" s="1"/>
  <c r="D7" i="13"/>
  <c r="D29" i="13"/>
  <c r="R22" i="31" s="1"/>
  <c r="E7" i="13"/>
  <c r="F7" i="13"/>
  <c r="T2" i="31" s="1"/>
  <c r="G7" i="13"/>
  <c r="G29" i="13" s="1"/>
  <c r="U2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D31" i="12" s="1"/>
  <c r="R23" i="30" s="1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 s="1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C30" i="11"/>
  <c r="Q22" i="29" s="1"/>
  <c r="D8" i="11"/>
  <c r="E8" i="11"/>
  <c r="E30" i="11" s="1"/>
  <c r="S22" i="29" s="1"/>
  <c r="F8" i="11"/>
  <c r="G8" i="11"/>
  <c r="G30" i="11" s="1"/>
  <c r="U22" i="29" s="1"/>
  <c r="S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D29" i="10"/>
  <c r="R21" i="28" s="1"/>
  <c r="E29" i="10"/>
  <c r="S21" i="28" s="1"/>
  <c r="F29" i="10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9" i="9" s="1"/>
  <c r="R2" i="27" s="1"/>
  <c r="D16" i="9"/>
  <c r="E12" i="9"/>
  <c r="E16" i="9"/>
  <c r="E9" i="9"/>
  <c r="S2" i="27" s="1"/>
  <c r="F12" i="9"/>
  <c r="F9" i="9" s="1"/>
  <c r="T2" i="27" s="1"/>
  <c r="F16" i="9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Q13" i="27" s="1"/>
  <c r="C28" i="9"/>
  <c r="Q20" i="27" s="1"/>
  <c r="D24" i="9"/>
  <c r="R16" i="27" s="1"/>
  <c r="D28" i="9"/>
  <c r="D21" i="9" s="1"/>
  <c r="R13" i="27" s="1"/>
  <c r="E24" i="9"/>
  <c r="E28" i="9"/>
  <c r="S20" i="27" s="1"/>
  <c r="F24" i="9"/>
  <c r="F28" i="9"/>
  <c r="G24" i="9"/>
  <c r="G28" i="9"/>
  <c r="Q14" i="27"/>
  <c r="R14" i="27"/>
  <c r="S14" i="27"/>
  <c r="T14" i="27"/>
  <c r="U14" i="27"/>
  <c r="Q15" i="27"/>
  <c r="R15" i="27"/>
  <c r="S15" i="27"/>
  <c r="T15" i="27"/>
  <c r="U15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B9" i="9" s="1"/>
  <c r="P2" i="27" s="1"/>
  <c r="P9" i="27"/>
  <c r="P10" i="27"/>
  <c r="P11" i="27"/>
  <c r="P12" i="27"/>
  <c r="B24" i="9"/>
  <c r="P16" i="27" s="1"/>
  <c r="B28" i="9"/>
  <c r="B21" i="9"/>
  <c r="P13" i="27" s="1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9" i="8"/>
  <c r="Q12" i="26" s="1"/>
  <c r="C27" i="8"/>
  <c r="Q20" i="26" s="1"/>
  <c r="C37" i="8"/>
  <c r="Q30" i="26" s="1"/>
  <c r="R3" i="26"/>
  <c r="D19" i="8"/>
  <c r="R12" i="26" s="1"/>
  <c r="D27" i="8"/>
  <c r="D37" i="8"/>
  <c r="R30" i="26" s="1"/>
  <c r="E19" i="8"/>
  <c r="E27" i="8"/>
  <c r="S20" i="26" s="1"/>
  <c r="E37" i="8"/>
  <c r="T3" i="26"/>
  <c r="F19" i="8"/>
  <c r="F27" i="8"/>
  <c r="T20" i="26" s="1"/>
  <c r="F37" i="8"/>
  <c r="Q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S12" i="26"/>
  <c r="T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53" i="8"/>
  <c r="Q45" i="26" s="1"/>
  <c r="C61" i="8"/>
  <c r="Q53" i="26" s="1"/>
  <c r="C71" i="8"/>
  <c r="D53" i="8"/>
  <c r="R45" i="26" s="1"/>
  <c r="D61" i="8"/>
  <c r="R53" i="26" s="1"/>
  <c r="D71" i="8"/>
  <c r="E53" i="8"/>
  <c r="S45" i="26" s="1"/>
  <c r="E61" i="8"/>
  <c r="S53" i="26" s="1"/>
  <c r="E71" i="8"/>
  <c r="S63" i="26" s="1"/>
  <c r="F53" i="8"/>
  <c r="T45" i="26" s="1"/>
  <c r="F61" i="8"/>
  <c r="T53" i="26" s="1"/>
  <c r="F71" i="8"/>
  <c r="G53" i="8"/>
  <c r="U45" i="26" s="1"/>
  <c r="G61" i="8"/>
  <c r="U53" i="26" s="1"/>
  <c r="Q36" i="26"/>
  <c r="R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B53" i="8"/>
  <c r="B61" i="8"/>
  <c r="B71" i="8"/>
  <c r="P63" i="26" s="1"/>
  <c r="B9" i="8"/>
  <c r="P2" i="26" s="1"/>
  <c r="B19" i="8"/>
  <c r="P12" i="26" s="1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29" i="7"/>
  <c r="U4" i="25" s="1"/>
  <c r="F9" i="7"/>
  <c r="F19" i="7"/>
  <c r="T3" i="25" s="1"/>
  <c r="E9" i="7"/>
  <c r="S2" i="25" s="1"/>
  <c r="E19" i="7"/>
  <c r="S3" i="25" s="1"/>
  <c r="D9" i="7"/>
  <c r="D29" i="7" s="1"/>
  <c r="R4" i="25" s="1"/>
  <c r="D19" i="7"/>
  <c r="R3" i="25" s="1"/>
  <c r="C9" i="7"/>
  <c r="C29" i="7" s="1"/>
  <c r="Q4" i="25" s="1"/>
  <c r="C19" i="7"/>
  <c r="Q3" i="25" s="1"/>
  <c r="B9" i="7"/>
  <c r="B19" i="7"/>
  <c r="A3" i="25"/>
  <c r="A4" i="25"/>
  <c r="A2" i="25"/>
  <c r="A87" i="24"/>
  <c r="C85" i="6"/>
  <c r="Q77" i="24" s="1"/>
  <c r="C93" i="6"/>
  <c r="Q85" i="24" s="1"/>
  <c r="C103" i="6"/>
  <c r="Q95" i="24" s="1"/>
  <c r="C113" i="6"/>
  <c r="C123" i="6"/>
  <c r="Q115" i="24" s="1"/>
  <c r="C133" i="6"/>
  <c r="Q125" i="24" s="1"/>
  <c r="C146" i="6"/>
  <c r="C150" i="6"/>
  <c r="Q142" i="24" s="1"/>
  <c r="D85" i="6"/>
  <c r="R77" i="24" s="1"/>
  <c r="D93" i="6"/>
  <c r="D103" i="6"/>
  <c r="D113" i="6"/>
  <c r="R105" i="24" s="1"/>
  <c r="D123" i="6"/>
  <c r="R115" i="24" s="1"/>
  <c r="D133" i="6"/>
  <c r="D146" i="6"/>
  <c r="R138" i="24" s="1"/>
  <c r="D150" i="6"/>
  <c r="R142" i="24" s="1"/>
  <c r="E85" i="6"/>
  <c r="S77" i="24" s="1"/>
  <c r="E93" i="6"/>
  <c r="S85" i="24" s="1"/>
  <c r="E103" i="6"/>
  <c r="E113" i="6"/>
  <c r="E123" i="6"/>
  <c r="S115" i="24" s="1"/>
  <c r="E133" i="6"/>
  <c r="S125" i="24" s="1"/>
  <c r="E146" i="6"/>
  <c r="E150" i="6"/>
  <c r="S142" i="24" s="1"/>
  <c r="F85" i="6"/>
  <c r="T77" i="24" s="1"/>
  <c r="F93" i="6"/>
  <c r="F103" i="6"/>
  <c r="T95" i="24" s="1"/>
  <c r="F113" i="6"/>
  <c r="T105" i="24" s="1"/>
  <c r="F123" i="6"/>
  <c r="F133" i="6"/>
  <c r="T125" i="24" s="1"/>
  <c r="F146" i="6"/>
  <c r="T138" i="24" s="1"/>
  <c r="F150" i="6"/>
  <c r="T142" i="24" s="1"/>
  <c r="G85" i="6"/>
  <c r="U77" i="24" s="1"/>
  <c r="G93" i="6"/>
  <c r="U85" i="24" s="1"/>
  <c r="G113" i="6"/>
  <c r="U105" i="24" s="1"/>
  <c r="G123" i="6"/>
  <c r="U115" i="24" s="1"/>
  <c r="G133" i="6"/>
  <c r="U125" i="24" s="1"/>
  <c r="G146" i="6"/>
  <c r="U138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R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Q11" i="24" s="1"/>
  <c r="C28" i="6"/>
  <c r="C38" i="6"/>
  <c r="C48" i="6"/>
  <c r="Q41" i="24" s="1"/>
  <c r="C58" i="6"/>
  <c r="C71" i="6"/>
  <c r="C75" i="6"/>
  <c r="Q68" i="24" s="1"/>
  <c r="D18" i="6"/>
  <c r="D28" i="6"/>
  <c r="R21" i="24" s="1"/>
  <c r="D38" i="6"/>
  <c r="D48" i="6"/>
  <c r="R41" i="24" s="1"/>
  <c r="D58" i="6"/>
  <c r="D71" i="6"/>
  <c r="D75" i="6"/>
  <c r="R68" i="24" s="1"/>
  <c r="E18" i="6"/>
  <c r="E28" i="6"/>
  <c r="E38" i="6"/>
  <c r="E48" i="6"/>
  <c r="E58" i="6"/>
  <c r="S51" i="24" s="1"/>
  <c r="E71" i="6"/>
  <c r="S64" i="24" s="1"/>
  <c r="E75" i="6"/>
  <c r="S68" i="24" s="1"/>
  <c r="T3" i="24"/>
  <c r="F18" i="6"/>
  <c r="F28" i="6"/>
  <c r="F38" i="6"/>
  <c r="F48" i="6"/>
  <c r="F58" i="6"/>
  <c r="T51" i="24" s="1"/>
  <c r="F71" i="6"/>
  <c r="F75" i="6"/>
  <c r="G28" i="6"/>
  <c r="U21" i="24" s="1"/>
  <c r="G38" i="6"/>
  <c r="G48" i="6"/>
  <c r="U41" i="24" s="1"/>
  <c r="G58" i="6"/>
  <c r="U51" i="24" s="1"/>
  <c r="G75" i="6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1" i="20"/>
  <c r="U32" i="20"/>
  <c r="U33" i="20"/>
  <c r="U38" i="20"/>
  <c r="U41" i="20"/>
  <c r="U42" i="20"/>
  <c r="U45" i="20"/>
  <c r="U39" i="20"/>
  <c r="U40" i="20"/>
  <c r="U43" i="20"/>
  <c r="U44" i="20"/>
  <c r="G54" i="5"/>
  <c r="U46" i="20" s="1"/>
  <c r="U49" i="20"/>
  <c r="U47" i="20"/>
  <c r="U48" i="20"/>
  <c r="U50" i="20"/>
  <c r="U51" i="20"/>
  <c r="U53" i="20"/>
  <c r="U54" i="20"/>
  <c r="U55" i="20"/>
  <c r="G67" i="5"/>
  <c r="U57" i="20" s="1"/>
  <c r="U58" i="20"/>
  <c r="U60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C41" i="5" s="1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2" i="20" s="1"/>
  <c r="P29" i="20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F19" i="1"/>
  <c r="D20" i="23"/>
  <c r="E6" i="1" s="1"/>
  <c r="F18" i="23"/>
  <c r="K6" i="3" s="1"/>
  <c r="E18" i="23"/>
  <c r="J6" i="3" s="1"/>
  <c r="D18" i="23"/>
  <c r="I6" i="3" s="1"/>
  <c r="F6" i="1"/>
  <c r="F5" i="13"/>
  <c r="E5" i="13"/>
  <c r="C5" i="13"/>
  <c r="B5" i="13"/>
  <c r="E5" i="12"/>
  <c r="D5" i="12"/>
  <c r="C5" i="12"/>
  <c r="B5" i="12"/>
  <c r="F5" i="12"/>
  <c r="I25" i="23"/>
  <c r="D23" i="23"/>
  <c r="I23" i="23"/>
  <c r="G6" i="11"/>
  <c r="H23" i="23"/>
  <c r="F6" i="11" s="1"/>
  <c r="G23" i="23"/>
  <c r="E6" i="11" s="1"/>
  <c r="F23" i="23"/>
  <c r="D6" i="10" s="1"/>
  <c r="E23" i="23"/>
  <c r="C6" i="11" s="1"/>
  <c r="G6" i="10"/>
  <c r="G5" i="13"/>
  <c r="G5" i="12"/>
  <c r="C11" i="23"/>
  <c r="A2" i="12" s="1"/>
  <c r="A2" i="14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W3" i="17" s="1"/>
  <c r="H14" i="3"/>
  <c r="V4" i="17" s="1"/>
  <c r="G14" i="3"/>
  <c r="U4" i="17" s="1"/>
  <c r="E14" i="3"/>
  <c r="J8" i="3"/>
  <c r="J20" i="3" s="1"/>
  <c r="X5" i="17" s="1"/>
  <c r="H8" i="3"/>
  <c r="V3" i="17" s="1"/>
  <c r="G8" i="3"/>
  <c r="U3" i="17" s="1"/>
  <c r="E8" i="3"/>
  <c r="S3" i="17" s="1"/>
  <c r="F41" i="2"/>
  <c r="E41" i="2"/>
  <c r="D41" i="2"/>
  <c r="R17" i="16" s="1"/>
  <c r="C41" i="2"/>
  <c r="H27" i="2"/>
  <c r="V15" i="16" s="1"/>
  <c r="G27" i="2"/>
  <c r="U15" i="16" s="1"/>
  <c r="F27" i="2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72" i="4" s="1"/>
  <c r="B64" i="4"/>
  <c r="B63" i="4"/>
  <c r="P32" i="18" s="1"/>
  <c r="B55" i="4"/>
  <c r="B53" i="4"/>
  <c r="B49" i="4"/>
  <c r="B48" i="4"/>
  <c r="B37" i="4"/>
  <c r="B8" i="4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0" i="18"/>
  <c r="P28" i="18"/>
  <c r="P29" i="18"/>
  <c r="P26" i="18"/>
  <c r="P20" i="18"/>
  <c r="P21" i="18"/>
  <c r="P22" i="18"/>
  <c r="P23" i="18"/>
  <c r="P24" i="18"/>
  <c r="P16" i="18"/>
  <c r="P17" i="18"/>
  <c r="P15" i="18"/>
  <c r="P7" i="18"/>
  <c r="P8" i="18"/>
  <c r="P3" i="18"/>
  <c r="P4" i="18"/>
  <c r="P5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76" i="15"/>
  <c r="F31" i="1"/>
  <c r="Q80" i="15" s="1"/>
  <c r="F38" i="1"/>
  <c r="Q87" i="15" s="1"/>
  <c r="F42" i="1"/>
  <c r="Q91" i="15" s="1"/>
  <c r="F63" i="1"/>
  <c r="Q106" i="15" s="1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76" i="15"/>
  <c r="E31" i="1"/>
  <c r="P80" i="15" s="1"/>
  <c r="E38" i="1"/>
  <c r="P87" i="15" s="1"/>
  <c r="E42" i="1"/>
  <c r="P91" i="15" s="1"/>
  <c r="E57" i="1"/>
  <c r="P103" i="15" s="1"/>
  <c r="E63" i="1"/>
  <c r="E79" i="1" s="1"/>
  <c r="P119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4" i="15"/>
  <c r="Q74" i="15"/>
  <c r="Q57" i="15"/>
  <c r="P57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C53" i="4"/>
  <c r="Q30" i="18" s="1"/>
  <c r="D53" i="4"/>
  <c r="D48" i="4"/>
  <c r="C49" i="4"/>
  <c r="Q27" i="18" s="1"/>
  <c r="D49" i="4"/>
  <c r="R27" i="18" s="1"/>
  <c r="C29" i="4"/>
  <c r="Q15" i="18" s="1"/>
  <c r="D29" i="4"/>
  <c r="R15" i="18" s="1"/>
  <c r="C40" i="4"/>
  <c r="D40" i="4"/>
  <c r="C37" i="4"/>
  <c r="D37" i="4"/>
  <c r="C17" i="4"/>
  <c r="Q9" i="18" s="1"/>
  <c r="C13" i="4"/>
  <c r="D13" i="4"/>
  <c r="S17" i="16"/>
  <c r="Q17" i="16"/>
  <c r="T17" i="16"/>
  <c r="S15" i="16"/>
  <c r="T15" i="16"/>
  <c r="Q14" i="16"/>
  <c r="R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D9" i="2"/>
  <c r="R4" i="16" s="1"/>
  <c r="E9" i="2"/>
  <c r="S4" i="16"/>
  <c r="F9" i="2"/>
  <c r="T4" i="16" s="1"/>
  <c r="G9" i="2"/>
  <c r="H9" i="2"/>
  <c r="V4" i="16" s="1"/>
  <c r="B9" i="2"/>
  <c r="P4" i="15"/>
  <c r="Q6" i="18"/>
  <c r="R22" i="18"/>
  <c r="Q22" i="18"/>
  <c r="R31" i="18"/>
  <c r="R26" i="18"/>
  <c r="R6" i="18"/>
  <c r="Q19" i="18"/>
  <c r="R30" i="18"/>
  <c r="C44" i="4"/>
  <c r="C8" i="4"/>
  <c r="Q2" i="18" s="1"/>
  <c r="Q25" i="18"/>
  <c r="Q67" i="15"/>
  <c r="P2" i="25"/>
  <c r="T2" i="25"/>
  <c r="Q2" i="25"/>
  <c r="B29" i="7" l="1"/>
  <c r="P4" i="25" s="1"/>
  <c r="T2" i="30"/>
  <c r="F29" i="13"/>
  <c r="T22" i="31" s="1"/>
  <c r="C31" i="12"/>
  <c r="Q23" i="30" s="1"/>
  <c r="D30" i="11"/>
  <c r="R22" i="29" s="1"/>
  <c r="U2" i="29"/>
  <c r="B30" i="11"/>
  <c r="P22" i="29" s="1"/>
  <c r="D32" i="10"/>
  <c r="R23" i="28" s="1"/>
  <c r="R20" i="27"/>
  <c r="F21" i="9"/>
  <c r="T13" i="27" s="1"/>
  <c r="U9" i="27"/>
  <c r="C33" i="9"/>
  <c r="Q24" i="27" s="1"/>
  <c r="C43" i="8"/>
  <c r="Q35" i="26" s="1"/>
  <c r="B84" i="6"/>
  <c r="P76" i="24" s="1"/>
  <c r="E84" i="6"/>
  <c r="S76" i="24" s="1"/>
  <c r="E65" i="5"/>
  <c r="S56" i="20" s="1"/>
  <c r="C65" i="5"/>
  <c r="Q56" i="20" s="1"/>
  <c r="G41" i="5"/>
  <c r="G42" i="5" s="1"/>
  <c r="U35" i="20" s="1"/>
  <c r="D57" i="4"/>
  <c r="D59" i="4" s="1"/>
  <c r="B44" i="4"/>
  <c r="P25" i="18" s="1"/>
  <c r="D72" i="4"/>
  <c r="C72" i="4"/>
  <c r="Q38" i="18" s="1"/>
  <c r="P36" i="18"/>
  <c r="X3" i="17"/>
  <c r="G20" i="3"/>
  <c r="U5" i="17" s="1"/>
  <c r="H20" i="3"/>
  <c r="V5" i="17" s="1"/>
  <c r="K8" i="3"/>
  <c r="Y3" i="17" s="1"/>
  <c r="E20" i="3"/>
  <c r="S5" i="17" s="1"/>
  <c r="K14" i="3"/>
  <c r="Y4" i="17" s="1"/>
  <c r="S4" i="17"/>
  <c r="S14" i="16"/>
  <c r="H8" i="2"/>
  <c r="V3" i="16" s="1"/>
  <c r="F8" i="2"/>
  <c r="E8" i="2"/>
  <c r="B8" i="2"/>
  <c r="P3" i="16" s="1"/>
  <c r="P4" i="16"/>
  <c r="F79" i="1"/>
  <c r="Q119" i="15" s="1"/>
  <c r="P73" i="15"/>
  <c r="Q73" i="15"/>
  <c r="D6" i="11"/>
  <c r="B6" i="1"/>
  <c r="A2" i="13"/>
  <c r="A2" i="2"/>
  <c r="A2" i="4"/>
  <c r="A2" i="5"/>
  <c r="A2" i="7"/>
  <c r="A2" i="10"/>
  <c r="A2" i="11"/>
  <c r="P106" i="15"/>
  <c r="B21" i="4"/>
  <c r="P2" i="18"/>
  <c r="Q4" i="16"/>
  <c r="C8" i="2"/>
  <c r="C47" i="1"/>
  <c r="P27" i="18"/>
  <c r="B57" i="4"/>
  <c r="B59" i="4" s="1"/>
  <c r="F6" i="10"/>
  <c r="Q34" i="20"/>
  <c r="G45" i="5"/>
  <c r="T11" i="24"/>
  <c r="F9" i="6"/>
  <c r="Q105" i="24"/>
  <c r="C84" i="6"/>
  <c r="Q76" i="24" s="1"/>
  <c r="R2" i="25"/>
  <c r="D84" i="6"/>
  <c r="R76" i="24" s="1"/>
  <c r="R85" i="24"/>
  <c r="R19" i="18"/>
  <c r="D44" i="4"/>
  <c r="B47" i="1"/>
  <c r="C21" i="4"/>
  <c r="B74" i="4"/>
  <c r="P39" i="18" s="1"/>
  <c r="P38" i="18"/>
  <c r="B6" i="10"/>
  <c r="B6" i="11"/>
  <c r="D9" i="6"/>
  <c r="R11" i="24"/>
  <c r="D33" i="9"/>
  <c r="R24" i="27" s="1"/>
  <c r="B32" i="10"/>
  <c r="P23" i="28" s="1"/>
  <c r="P21" i="28"/>
  <c r="B65" i="5"/>
  <c r="P56" i="20" s="1"/>
  <c r="P37" i="20"/>
  <c r="E43" i="8"/>
  <c r="S36" i="26"/>
  <c r="E9" i="8"/>
  <c r="S2" i="26" s="1"/>
  <c r="S3" i="26"/>
  <c r="E21" i="9"/>
  <c r="S16" i="27"/>
  <c r="U61" i="20"/>
  <c r="G75" i="5"/>
  <c r="U62" i="20" s="1"/>
  <c r="U52" i="20"/>
  <c r="G8" i="2"/>
  <c r="U4" i="16"/>
  <c r="Q5" i="18"/>
  <c r="C74" i="4"/>
  <c r="Q39" i="18" s="1"/>
  <c r="S31" i="24"/>
  <c r="E9" i="6"/>
  <c r="P67" i="15"/>
  <c r="D65" i="5"/>
  <c r="R56" i="20" s="1"/>
  <c r="R46" i="20"/>
  <c r="D8" i="2"/>
  <c r="E41" i="5"/>
  <c r="R29" i="20"/>
  <c r="D41" i="5"/>
  <c r="C6" i="10"/>
  <c r="F65" i="5"/>
  <c r="T56" i="20" s="1"/>
  <c r="C9" i="6"/>
  <c r="F84" i="6"/>
  <c r="T76" i="24" s="1"/>
  <c r="F32" i="10"/>
  <c r="T23" i="28" s="1"/>
  <c r="C57" i="4"/>
  <c r="C59" i="4" s="1"/>
  <c r="E6" i="10"/>
  <c r="F29" i="7"/>
  <c r="T4" i="25" s="1"/>
  <c r="B43" i="8"/>
  <c r="P36" i="26"/>
  <c r="F9" i="8"/>
  <c r="T2" i="26" s="1"/>
  <c r="C9" i="8"/>
  <c r="Q2" i="26" s="1"/>
  <c r="G32" i="10"/>
  <c r="U23" i="28" s="1"/>
  <c r="R2" i="28"/>
  <c r="F30" i="11"/>
  <c r="T22" i="29" s="1"/>
  <c r="T2" i="29"/>
  <c r="G31" i="12"/>
  <c r="U23" i="30" s="1"/>
  <c r="B31" i="12"/>
  <c r="P23" i="30" s="1"/>
  <c r="U2" i="31"/>
  <c r="P19" i="18"/>
  <c r="P3" i="25"/>
  <c r="D43" i="8"/>
  <c r="B29" i="13"/>
  <c r="P22" i="31" s="1"/>
  <c r="P12" i="31"/>
  <c r="G62" i="6"/>
  <c r="U55" i="24" s="1"/>
  <c r="G103" i="6"/>
  <c r="U95" i="24" s="1"/>
  <c r="G137" i="6"/>
  <c r="U129" i="24" s="1"/>
  <c r="U130" i="24"/>
  <c r="G150" i="6"/>
  <c r="U142" i="24" s="1"/>
  <c r="U145" i="24"/>
  <c r="B9" i="6"/>
  <c r="U5" i="26"/>
  <c r="G71" i="8"/>
  <c r="U63" i="26" s="1"/>
  <c r="I20" i="3"/>
  <c r="W5" i="17" s="1"/>
  <c r="F41" i="5"/>
  <c r="E29" i="7"/>
  <c r="S4" i="25" s="1"/>
  <c r="F43" i="8"/>
  <c r="D9" i="8"/>
  <c r="R2" i="26" s="1"/>
  <c r="B33" i="9"/>
  <c r="P24" i="27" s="1"/>
  <c r="T20" i="27"/>
  <c r="G21" i="9"/>
  <c r="U16" i="27"/>
  <c r="E32" i="10"/>
  <c r="S23" i="28" s="1"/>
  <c r="Q21" i="28"/>
  <c r="R2" i="29"/>
  <c r="R2" i="30"/>
  <c r="G19" i="8"/>
  <c r="U12" i="26" s="1"/>
  <c r="U13" i="26"/>
  <c r="A2" i="9"/>
  <c r="A2" i="3"/>
  <c r="Q2" i="30"/>
  <c r="E31" i="12"/>
  <c r="S23" i="30" s="1"/>
  <c r="S2" i="30"/>
  <c r="E29" i="13"/>
  <c r="S22" i="31" s="1"/>
  <c r="G27" i="8"/>
  <c r="U20" i="26" s="1"/>
  <c r="U21" i="26"/>
  <c r="A2" i="6"/>
  <c r="B41" i="5"/>
  <c r="G43" i="8"/>
  <c r="Q16" i="27"/>
  <c r="R5" i="27"/>
  <c r="T21" i="28"/>
  <c r="F33" i="9" l="1"/>
  <c r="T24" i="27" s="1"/>
  <c r="G84" i="6"/>
  <c r="U76" i="24" s="1"/>
  <c r="C70" i="5"/>
  <c r="U34" i="20"/>
  <c r="D74" i="4"/>
  <c r="R39" i="18" s="1"/>
  <c r="R38" i="18"/>
  <c r="K20" i="3"/>
  <c r="Y5" i="17" s="1"/>
  <c r="H20" i="2"/>
  <c r="V13" i="16" s="1"/>
  <c r="T3" i="16"/>
  <c r="F20" i="2"/>
  <c r="T13" i="16" s="1"/>
  <c r="S3" i="16"/>
  <c r="E20" i="2"/>
  <c r="S13" i="16" s="1"/>
  <c r="B20" i="2"/>
  <c r="P13" i="16" s="1"/>
  <c r="F23" i="1"/>
  <c r="Q72" i="15"/>
  <c r="P72" i="15"/>
  <c r="R34" i="20"/>
  <c r="D70" i="5"/>
  <c r="U35" i="26"/>
  <c r="T34" i="20"/>
  <c r="F70" i="5"/>
  <c r="T2" i="24"/>
  <c r="F159" i="6"/>
  <c r="T150" i="24" s="1"/>
  <c r="S34" i="20"/>
  <c r="E70" i="5"/>
  <c r="E33" i="9"/>
  <c r="S24" i="27" s="1"/>
  <c r="S13" i="27"/>
  <c r="C62" i="1"/>
  <c r="Q54" i="15" s="1"/>
  <c r="Q42" i="15"/>
  <c r="S35" i="26"/>
  <c r="E77" i="8"/>
  <c r="S68" i="26" s="1"/>
  <c r="G33" i="9"/>
  <c r="U24" i="27" s="1"/>
  <c r="U13" i="27"/>
  <c r="R3" i="16"/>
  <c r="D20" i="2"/>
  <c r="R13" i="16" s="1"/>
  <c r="G65" i="5"/>
  <c r="U37" i="20"/>
  <c r="C20" i="2"/>
  <c r="Q13" i="16" s="1"/>
  <c r="Q3" i="16"/>
  <c r="R35" i="26"/>
  <c r="D77" i="8"/>
  <c r="R68" i="26" s="1"/>
  <c r="G9" i="8"/>
  <c r="U2" i="26" s="1"/>
  <c r="U3" i="26"/>
  <c r="G9" i="6"/>
  <c r="U3" i="24"/>
  <c r="Q2" i="24"/>
  <c r="C159" i="6"/>
  <c r="Q150" i="24" s="1"/>
  <c r="G20" i="2"/>
  <c r="U13" i="16" s="1"/>
  <c r="U3" i="16"/>
  <c r="C77" i="8"/>
  <c r="Q68" i="26" s="1"/>
  <c r="Q12" i="18"/>
  <c r="C23" i="4"/>
  <c r="P34" i="20"/>
  <c r="B70" i="5"/>
  <c r="P2" i="24"/>
  <c r="B159" i="6"/>
  <c r="P150" i="24" s="1"/>
  <c r="P35" i="26"/>
  <c r="B77" i="8"/>
  <c r="P68" i="26" s="1"/>
  <c r="B62" i="1"/>
  <c r="P54" i="15" s="1"/>
  <c r="P42" i="15"/>
  <c r="P12" i="18"/>
  <c r="B23" i="4"/>
  <c r="D159" i="6"/>
  <c r="R150" i="24" s="1"/>
  <c r="R2" i="24"/>
  <c r="F77" i="8"/>
  <c r="T68" i="26" s="1"/>
  <c r="T35" i="26"/>
  <c r="E159" i="6"/>
  <c r="S150" i="24" s="1"/>
  <c r="S2" i="24"/>
  <c r="R25" i="18"/>
  <c r="Q71" i="15" l="1"/>
  <c r="F47" i="1"/>
  <c r="F59" i="1" s="1"/>
  <c r="P71" i="15"/>
  <c r="E47" i="1"/>
  <c r="G77" i="8"/>
  <c r="U68" i="26" s="1"/>
  <c r="P13" i="18"/>
  <c r="B25" i="4"/>
  <c r="R5" i="18"/>
  <c r="D8" i="4"/>
  <c r="Q13" i="18"/>
  <c r="C25" i="4"/>
  <c r="G159" i="6"/>
  <c r="U150" i="24" s="1"/>
  <c r="U2" i="24"/>
  <c r="U56" i="20"/>
  <c r="G70" i="5"/>
  <c r="Q95" i="15" l="1"/>
  <c r="P95" i="15"/>
  <c r="E59" i="1"/>
  <c r="R2" i="18"/>
  <c r="D21" i="4"/>
  <c r="P14" i="18"/>
  <c r="B33" i="4"/>
  <c r="P18" i="18" s="1"/>
  <c r="C33" i="4"/>
  <c r="Q18" i="18" s="1"/>
  <c r="Q14" i="18"/>
  <c r="Q104" i="15" l="1"/>
  <c r="F81" i="1"/>
  <c r="Q120" i="15" s="1"/>
  <c r="E81" i="1"/>
  <c r="P120" i="15" s="1"/>
  <c r="P104" i="15"/>
  <c r="D23" i="4"/>
  <c r="R12" i="18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<sst xmlns="http://schemas.openxmlformats.org/spreadsheetml/2006/main" count="4243" uniqueCount="3305">
  <si>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</si>
  <si>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</si>
  <si>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</si>
  <si>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</si>
  <si>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</si>
  <si>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</si>
  <si>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</si>
  <si>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</si>
  <si>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</si>
  <si>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</si>
  <si>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</si>
  <si>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</si>
  <si>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</si>
  <si>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</si>
  <si>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</si>
  <si>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</si>
  <si>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</si>
  <si>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</si>
  <si>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</si>
  <si>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</si>
  <si>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</si>
  <si>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</si>
  <si>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</si>
  <si>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</si>
  <si>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</si>
  <si>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</si>
  <si>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</si>
  <si>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</si>
  <si>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</si>
  <si>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</si>
  <si>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</si>
  <si>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</si>
  <si>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</si>
  <si>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</si>
  <si>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</si>
  <si>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</si>
  <si>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</si>
  <si>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</si>
  <si>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</si>
  <si>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</si>
  <si>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</si>
  <si>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</si>
  <si>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</si>
  <si>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</si>
  <si>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</si>
  <si>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</si>
  <si>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</si>
  <si>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</si>
  <si>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</si>
  <si>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</si>
  <si>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</si>
  <si>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</si>
  <si>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</si>
  <si>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</si>
  <si>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</si>
  <si>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</si>
  <si>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</si>
  <si>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</si>
  <si>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</si>
  <si>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</si>
  <si>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</si>
  <si>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</si>
  <si>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</si>
  <si>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</si>
  <si>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</si>
  <si>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</si>
  <si>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</si>
  <si>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</si>
  <si>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</si>
  <si>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</si>
  <si>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</si>
  <si>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</si>
  <si>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</si>
  <si>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</si>
  <si>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</si>
  <si>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</si>
  <si>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</si>
  <si>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</si>
  <si>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</si>
  <si>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</si>
  <si>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</si>
  <si>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</si>
  <si>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</si>
  <si>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</si>
  <si>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</si>
  <si>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</si>
  <si>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</si>
  <si>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</si>
  <si>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</si>
  <si>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</si>
  <si>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</si>
  <si>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</si>
  <si>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</si>
  <si>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</si>
  <si>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</si>
  <si>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</si>
  <si>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</si>
  <si>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</si>
  <si>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</si>
  <si>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</si>
  <si>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</si>
  <si>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</si>
  <si>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</si>
  <si>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</si>
  <si>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</si>
  <si>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</si>
  <si>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</si>
  <si>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</si>
  <si>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</si>
  <si>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</si>
  <si>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</si>
  <si>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</si>
  <si>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</si>
  <si>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</si>
  <si>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</si>
  <si>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</si>
  <si>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</si>
  <si>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</si>
  <si>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</si>
  <si>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</si>
  <si>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</si>
  <si>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</si>
  <si>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</si>
  <si>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</si>
  <si>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</si>
  <si>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</si>
  <si>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</si>
  <si>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</si>
  <si>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</si>
  <si>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</si>
  <si>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</si>
  <si>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</si>
  <si>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</si>
  <si>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</si>
  <si>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</si>
  <si>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</si>
  <si>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</si>
  <si>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</si>
  <si>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</si>
  <si>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</si>
  <si>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</si>
  <si>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</si>
  <si>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</si>
  <si>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</si>
  <si>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</si>
  <si>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</si>
  <si>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</si>
  <si>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</si>
  <si>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</si>
  <si>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</si>
  <si>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</si>
  <si>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</si>
  <si>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</si>
  <si>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</si>
  <si>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</si>
  <si>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</si>
  <si>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</si>
  <si>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</si>
  <si>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</si>
  <si>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</si>
  <si>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</si>
  <si>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</si>
  <si>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</si>
  <si>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</si>
  <si>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</si>
  <si>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</si>
  <si>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</si>
  <si>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</si>
  <si>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</si>
  <si>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</si>
  <si>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</si>
  <si>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</si>
  <si>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</si>
  <si>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</si>
  <si>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</si>
  <si>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</si>
  <si>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</si>
  <si>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</si>
  <si>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</si>
  <si>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</si>
  <si>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</si>
  <si>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</si>
  <si>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</si>
  <si>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</si>
  <si>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</si>
  <si>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</si>
  <si>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</si>
  <si>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</si>
  <si>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</si>
  <si>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</si>
  <si>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</si>
  <si>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</si>
  <si>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</si>
  <si>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</si>
  <si>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</si>
  <si>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</si>
  <si>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</si>
  <si>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</si>
  <si>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</si>
  <si>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</si>
  <si>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</si>
  <si>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</si>
  <si>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</si>
  <si>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</si>
  <si>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</si>
  <si>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</si>
  <si>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</si>
  <si>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</si>
  <si>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</si>
  <si>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</si>
  <si>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</si>
  <si>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</si>
  <si>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</si>
  <si>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</si>
  <si>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</si>
  <si>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</si>
  <si>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</si>
  <si>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</si>
  <si>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</si>
  <si>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</si>
  <si>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</si>
  <si>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</si>
  <si>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</si>
  <si>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</si>
  <si>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</si>
  <si>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</si>
  <si>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</si>
  <si>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</si>
  <si>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</si>
  <si>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</si>
  <si>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</si>
  <si>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</si>
  <si>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</si>
  <si>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</si>
  <si>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</si>
  <si>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</si>
  <si>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</si>
  <si>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</si>
  <si>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</si>
  <si>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</si>
  <si>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</si>
  <si>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</si>
  <si>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</si>
  <si>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</si>
  <si>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</si>
  <si>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</si>
  <si>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</si>
  <si>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</si>
  <si>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</si>
  <si>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</si>
  <si>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</si>
  <si>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</si>
  <si>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</si>
  <si>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</si>
  <si>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</si>
  <si>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</si>
  <si>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</si>
  <si>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</si>
  <si>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</si>
  <si>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</si>
  <si>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</si>
  <si>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</si>
  <si>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</si>
  <si>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</si>
  <si>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</si>
  <si>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</si>
  <si>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</si>
  <si>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</si>
  <si>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</si>
  <si>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</si>
  <si>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</si>
  <si>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</si>
  <si>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</si>
  <si>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</si>
  <si>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</si>
  <si>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</si>
  <si>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</si>
  <si>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</si>
  <si>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</si>
  <si>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</si>
  <si>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</si>
  <si>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</si>
  <si>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</si>
  <si>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</si>
  <si>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</si>
  <si>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</si>
  <si>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</si>
  <si>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</si>
  <si>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</si>
  <si>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</si>
  <si>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</si>
  <si>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</si>
  <si>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</si>
  <si>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</si>
  <si>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</si>
  <si>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</si>
  <si>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</si>
  <si>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</si>
  <si>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</si>
  <si>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</si>
  <si>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</si>
  <si>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</si>
  <si>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</si>
  <si>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</si>
  <si>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</si>
  <si>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</si>
  <si>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</si>
  <si>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</si>
  <si>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</si>
  <si>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</si>
  <si>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</si>
  <si>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</si>
  <si>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</si>
  <si>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</si>
  <si>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</si>
  <si>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</si>
  <si>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</si>
  <si>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</si>
  <si>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</si>
  <si>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</si>
  <si>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</si>
  <si>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</si>
  <si>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</si>
  <si>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</si>
  <si>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</si>
  <si>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</si>
  <si>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</si>
  <si>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</si>
  <si>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</si>
  <si>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</si>
  <si>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</si>
  <si>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</si>
  <si>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</si>
  <si>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</si>
  <si>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</si>
  <si>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</si>
  <si>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</si>
  <si>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</si>
  <si>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</si>
  <si>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</si>
  <si>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</si>
  <si>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</si>
  <si>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</si>
  <si>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</si>
  <si>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</si>
  <si>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</si>
  <si>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</si>
  <si>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</si>
  <si>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</si>
  <si>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</si>
  <si>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</si>
  <si>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</si>
  <si>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</si>
  <si>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</si>
  <si>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</si>
  <si>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</si>
  <si>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</si>
  <si>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</si>
  <si>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</si>
  <si>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</si>
  <si>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</si>
  <si>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</si>
  <si>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</si>
  <si>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</si>
  <si>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</si>
  <si>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</si>
  <si>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</si>
  <si>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</si>
  <si>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</si>
  <si>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</si>
  <si>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</si>
  <si>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</si>
  <si>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</si>
  <si>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</si>
  <si>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</si>
  <si>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</si>
  <si>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</si>
  <si>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</si>
  <si>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</si>
  <si>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</si>
  <si>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</si>
  <si>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</si>
  <si>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</si>
  <si>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</si>
  <si>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</si>
  <si>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</si>
  <si>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</si>
  <si>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</si>
  <si>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</si>
  <si>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</si>
  <si>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</si>
  <si>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</si>
  <si>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</si>
  <si>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</si>
  <si>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</si>
  <si>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</si>
  <si>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</si>
  <si>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</si>
  <si>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</si>
  <si>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</si>
  <si>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</si>
  <si>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</si>
  <si>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</si>
  <si>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</si>
  <si>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</si>
  <si>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</si>
  <si>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</si>
  <si>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</si>
  <si>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</si>
  <si>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</si>
  <si>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</si>
  <si>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</si>
  <si>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</si>
  <si>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</si>
  <si>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</si>
  <si>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</si>
  <si>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</si>
  <si>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</si>
  <si>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</si>
  <si>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</si>
  <si>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</si>
  <si>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</si>
  <si>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</si>
  <si>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</si>
  <si>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</si>
  <si>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</si>
  <si>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</si>
  <si>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</si>
  <si>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</si>
  <si>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</si>
  <si>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</si>
  <si>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</si>
  <si>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</si>
  <si>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</si>
  <si>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</si>
  <si>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</si>
  <si>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</si>
  <si>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</si>
  <si>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</si>
  <si>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</si>
  <si>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</si>
  <si>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</si>
  <si>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</si>
  <si>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</si>
  <si>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</si>
  <si>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</si>
  <si>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</si>
  <si>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</si>
  <si>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</si>
  <si>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</si>
  <si>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</si>
  <si>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</si>
  <si>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</si>
  <si>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</si>
  <si>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</si>
  <si>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</si>
  <si>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</si>
  <si>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</si>
  <si>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</si>
  <si>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</si>
  <si>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</si>
  <si>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</si>
  <si>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</si>
  <si>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</si>
  <si>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</si>
  <si>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</si>
  <si>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</si>
  <si>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</si>
  <si>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</si>
  <si>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</si>
  <si>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</si>
  <si>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</si>
  <si>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</si>
  <si>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</si>
  <si>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</si>
  <si>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</si>
  <si>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</si>
  <si>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</si>
  <si>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</si>
  <si>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</si>
  <si>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</si>
  <si>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</si>
  <si>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</si>
  <si>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</si>
  <si>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</si>
  <si>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</si>
  <si>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</si>
  <si>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</si>
  <si>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</si>
  <si>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</si>
  <si>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</si>
  <si>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</si>
  <si>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</si>
  <si>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</si>
  <si>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</si>
  <si>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</si>
  <si>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</si>
  <si>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</si>
  <si>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</si>
  <si>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</si>
  <si>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</si>
  <si>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</si>
  <si>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</si>
  <si>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</si>
  <si>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</si>
  <si>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</si>
  <si>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</si>
  <si>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</si>
  <si>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</si>
  <si>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</si>
  <si>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</si>
  <si>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</si>
  <si>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</si>
  <si>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</si>
  <si>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</si>
  <si>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</si>
  <si>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</si>
  <si>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</si>
  <si>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</si>
  <si>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</si>
  <si>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</si>
  <si>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</si>
  <si>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</si>
  <si>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</si>
  <si>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</si>
  <si>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</si>
  <si>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</si>
  <si>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</si>
  <si>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</si>
  <si>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</si>
  <si>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</si>
  <si>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</si>
  <si>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</si>
  <si>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</si>
  <si>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</si>
  <si>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</si>
  <si>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</si>
  <si>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</si>
  <si>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</si>
  <si>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</si>
  <si>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</si>
  <si>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</si>
  <si>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</si>
  <si>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</si>
  <si>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</si>
  <si>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</si>
  <si>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</si>
  <si>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</si>
  <si>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</si>
  <si>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</si>
  <si>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</si>
  <si>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</si>
  <si>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</si>
  <si>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</si>
  <si>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</si>
  <si>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</si>
  <si>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</si>
  <si>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</si>
  <si>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</si>
  <si>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</si>
  <si>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</si>
  <si>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</si>
  <si>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</si>
  <si>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</si>
  <si>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</si>
  <si>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</si>
  <si>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</si>
  <si>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</si>
  <si>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</si>
  <si>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</si>
  <si>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</si>
  <si>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</si>
  <si>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</si>
  <si>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</si>
  <si>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</si>
  <si>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</si>
  <si>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</si>
  <si>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</si>
  <si>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</si>
  <si>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</si>
  <si>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</si>
  <si>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</si>
  <si>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</si>
  <si>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</si>
  <si>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</si>
  <si>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</si>
  <si>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</si>
  <si>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</si>
  <si>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</si>
  <si>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</si>
  <si>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</si>
  <si>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</si>
  <si>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</si>
  <si>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</si>
  <si>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</si>
  <si>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</si>
  <si>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</si>
  <si>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</si>
  <si>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</si>
  <si>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</si>
  <si>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</si>
  <si>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</si>
  <si>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</si>
  <si>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</si>
  <si>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</si>
  <si>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</si>
  <si>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</si>
  <si>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</si>
  <si>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</si>
  <si>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</si>
  <si>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</si>
  <si>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</si>
  <si>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</si>
  <si>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</si>
  <si>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</si>
  <si>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</si>
  <si>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</si>
  <si>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</si>
  <si>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</si>
  <si>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</si>
  <si>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</si>
  <si>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</si>
  <si>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</si>
  <si>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</si>
  <si>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</si>
  <si>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</si>
  <si>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</si>
  <si>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</si>
  <si>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</si>
  <si>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</si>
  <si>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</si>
  <si>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</si>
  <si>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</si>
  <si>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</si>
  <si>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</si>
  <si>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</si>
  <si>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</si>
  <si>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</si>
  <si>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</si>
  <si>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</si>
  <si>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</si>
  <si>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</si>
  <si>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</si>
  <si>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</si>
  <si>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</si>
  <si>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</si>
  <si>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</si>
  <si>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</si>
  <si>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</si>
  <si>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</si>
  <si>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</si>
  <si>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</si>
  <si>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</si>
  <si>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</si>
  <si>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</si>
  <si>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</si>
  <si>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</si>
  <si>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</si>
  <si>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</si>
  <si>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</si>
  <si>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</si>
  <si>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</si>
  <si>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</si>
  <si>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</si>
  <si>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</si>
  <si>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</si>
  <si>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</si>
  <si>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</si>
  <si>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</si>
  <si>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</si>
  <si>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</si>
  <si>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</si>
  <si>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</si>
  <si>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</si>
  <si>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</si>
  <si>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</si>
  <si>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</si>
  <si>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</si>
  <si>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</si>
  <si>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</si>
  <si>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</si>
  <si>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</si>
  <si>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</si>
  <si>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</si>
  <si>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</si>
  <si>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</si>
  <si>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</si>
  <si>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</si>
  <si>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</si>
  <si>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</si>
  <si>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</si>
  <si>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</si>
  <si>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</si>
  <si>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</si>
  <si>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</si>
  <si>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</si>
  <si>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</si>
  <si>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</si>
  <si>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</si>
  <si>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</si>
  <si>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</si>
  <si>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</si>
  <si>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</si>
  <si>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</si>
  <si>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</si>
  <si>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</si>
  <si>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</si>
  <si>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</si>
  <si>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</si>
  <si>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</si>
  <si>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</si>
  <si>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</si>
  <si>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</si>
  <si>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</si>
  <si>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</si>
  <si>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</si>
  <si>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</si>
  <si>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</si>
  <si>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</si>
  <si>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</si>
  <si>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</si>
  <si>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</si>
  <si>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</si>
  <si>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</si>
  <si>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</si>
  <si>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</si>
  <si>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</si>
  <si>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</si>
  <si>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</si>
  <si>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</si>
  <si>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</si>
  <si>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</si>
  <si>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</si>
  <si>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</si>
  <si>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</si>
  <si>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</si>
  <si>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</si>
  <si>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</si>
  <si>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</si>
  <si>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</si>
  <si>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</si>
  <si>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</si>
  <si>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</si>
  <si>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</si>
  <si>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</si>
  <si>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</si>
  <si>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</si>
  <si>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</si>
  <si>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</si>
  <si>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</si>
  <si>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</si>
  <si>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</si>
  <si>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</si>
  <si>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</si>
  <si>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</si>
  <si>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</si>
  <si>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</si>
  <si>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</si>
  <si>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</si>
  <si>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</si>
  <si>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</si>
  <si>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</si>
  <si>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</si>
  <si>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</si>
  <si>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</si>
  <si>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</si>
  <si>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</si>
  <si>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</si>
  <si>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</si>
  <si>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</si>
  <si>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</si>
  <si>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</si>
  <si>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</si>
  <si>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</si>
  <si>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</si>
  <si>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</si>
  <si>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</si>
  <si>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</si>
  <si>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</si>
  <si>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</si>
  <si>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</si>
  <si>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</si>
  <si>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</si>
  <si>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</si>
  <si>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</si>
  <si>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</si>
  <si>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</si>
  <si>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</si>
  <si>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</si>
  <si>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</si>
  <si>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</si>
  <si>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</si>
  <si>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</si>
  <si>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</si>
  <si>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</si>
  <si>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</si>
  <si>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</si>
  <si>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</si>
  <si>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</si>
  <si>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</si>
  <si>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</si>
  <si>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</si>
  <si>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</si>
  <si>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</si>
  <si>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</si>
  <si>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</si>
  <si>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</si>
  <si>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</si>
  <si>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</si>
  <si>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</si>
  <si>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</si>
  <si>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</si>
  <si>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</si>
  <si>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</si>
  <si>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</si>
  <si>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</si>
  <si>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</si>
  <si>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</si>
  <si>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</si>
  <si>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</si>
  <si>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</si>
  <si>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</si>
  <si>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</si>
  <si>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</si>
  <si>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</si>
  <si>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</si>
  <si>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</si>
  <si>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</si>
  <si>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</si>
  <si>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</si>
  <si>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</si>
  <si>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</si>
  <si>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</si>
  <si>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</si>
  <si>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</si>
  <si>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</si>
  <si>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</si>
  <si>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</si>
  <si>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</si>
  <si>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</si>
  <si>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</si>
  <si>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</si>
  <si>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</si>
  <si>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</si>
  <si>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</si>
  <si>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</si>
  <si>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</si>
  <si>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</si>
  <si>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</si>
  <si>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</si>
  <si>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</si>
  <si>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</si>
  <si>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</si>
  <si>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</si>
  <si>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</si>
  <si>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</si>
  <si>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</si>
  <si>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</si>
  <si>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</si>
  <si>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</si>
  <si>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</si>
  <si>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</si>
  <si>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</si>
  <si>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</si>
  <si>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</si>
  <si>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</si>
  <si>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</si>
  <si>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</si>
  <si>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</si>
  <si>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</si>
  <si>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</si>
  <si>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</si>
  <si>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</si>
  <si>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</si>
  <si>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</si>
  <si>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</si>
  <si>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</si>
  <si>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</si>
  <si>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</si>
  <si>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</si>
  <si>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</si>
  <si>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</si>
  <si>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</si>
  <si>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</si>
  <si>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</si>
  <si>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</si>
  <si>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</si>
  <si>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</si>
  <si>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</si>
  <si>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</si>
  <si>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</si>
  <si>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</si>
  <si>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</si>
  <si>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</si>
  <si>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</si>
  <si>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</si>
  <si>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</si>
  <si>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</si>
  <si>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</si>
  <si>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</si>
  <si>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</si>
  <si>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</si>
  <si>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</si>
  <si>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</si>
  <si>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</si>
  <si>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</si>
  <si>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</si>
  <si>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</si>
  <si>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</si>
  <si>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</si>
  <si>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</si>
  <si>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</si>
  <si>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</si>
  <si>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</si>
  <si>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</si>
  <si>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</si>
  <si>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</si>
  <si>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</si>
  <si>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</si>
  <si>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</si>
  <si>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</si>
  <si>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</si>
  <si>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</si>
  <si>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</si>
  <si>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</si>
  <si>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</si>
  <si>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</si>
  <si>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</si>
  <si>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</si>
  <si>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</si>
  <si>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</si>
  <si>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</si>
  <si>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</si>
  <si>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</si>
  <si>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</si>
  <si>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</si>
  <si>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</si>
  <si>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</si>
  <si>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</si>
  <si>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</si>
  <si>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</si>
  <si>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</si>
  <si>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</si>
  <si>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</si>
  <si>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</si>
  <si>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</si>
  <si>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</si>
  <si>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</si>
  <si>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</si>
  <si>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</si>
  <si>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</si>
  <si>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</si>
  <si>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</si>
  <si>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</si>
  <si>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</si>
  <si>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</si>
  <si>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</si>
  <si>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</si>
  <si>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</si>
  <si>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</si>
  <si>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</si>
  <si>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</si>
  <si>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</si>
  <si>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</si>
  <si>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</si>
  <si>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</si>
  <si>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</si>
  <si>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</si>
  <si>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</si>
  <si>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</si>
  <si>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</si>
  <si>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</si>
  <si>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</si>
  <si>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</si>
  <si>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</si>
  <si>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</si>
  <si>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</si>
  <si>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</si>
  <si>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</si>
  <si>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</si>
  <si>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</si>
  <si>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</si>
  <si>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</si>
  <si>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</si>
  <si>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</si>
  <si>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</si>
  <si>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</si>
  <si>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</si>
  <si>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</si>
  <si>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</si>
  <si>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</si>
  <si>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</si>
  <si>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</si>
  <si>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</si>
  <si>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</si>
  <si>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</si>
  <si>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</si>
  <si>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</si>
  <si>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</si>
  <si>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</si>
  <si>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</si>
  <si>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</si>
  <si>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</si>
  <si>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</si>
  <si>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</si>
  <si>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</si>
  <si>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</si>
  <si>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</si>
  <si>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</si>
  <si>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</si>
  <si>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</si>
  <si>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</si>
  <si>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</si>
  <si>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</si>
  <si>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</si>
  <si>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</si>
  <si>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</si>
  <si>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</si>
  <si>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</si>
  <si>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</si>
  <si>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</si>
  <si>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</si>
  <si>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</si>
  <si>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</si>
  <si>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</si>
  <si>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</si>
  <si>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</si>
  <si>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</si>
  <si>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</si>
  <si>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</si>
  <si>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</si>
  <si>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</si>
  <si>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</si>
  <si>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</si>
  <si>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</si>
  <si>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</si>
  <si>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</si>
  <si>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</si>
  <si>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</si>
  <si>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</si>
  <si>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</si>
  <si>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</si>
  <si>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</si>
  <si>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</si>
  <si>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</si>
  <si>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</si>
  <si>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</si>
  <si>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</si>
  <si>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</si>
  <si>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</si>
  <si>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</si>
  <si>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</si>
  <si>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</si>
  <si>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</si>
  <si>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</si>
  <si>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</si>
  <si>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</si>
  <si>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</si>
  <si>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</si>
  <si>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</si>
  <si>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</si>
  <si>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</si>
  <si>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</si>
  <si>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</si>
  <si>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</si>
  <si>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</si>
  <si>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</si>
  <si>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</si>
  <si>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</si>
  <si>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</si>
  <si>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</si>
  <si>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</si>
  <si>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</si>
  <si>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</si>
  <si>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</si>
  <si>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</si>
  <si>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</si>
  <si>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</si>
  <si>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</si>
  <si>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</si>
  <si>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</si>
  <si>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</si>
  <si>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</si>
  <si>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</si>
  <si>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</si>
  <si>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</si>
  <si>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</si>
  <si>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</si>
  <si>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</si>
  <si>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</si>
  <si>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</si>
  <si>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</si>
  <si>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</si>
  <si>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</si>
  <si>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</si>
  <si>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</si>
  <si>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</si>
  <si>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</si>
  <si>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</si>
  <si>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</si>
  <si>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</si>
  <si>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</si>
  <si>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</si>
  <si>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</si>
  <si>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</si>
  <si>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</si>
  <si>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</si>
  <si>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</si>
  <si>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</si>
  <si>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</si>
  <si>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</si>
  <si>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</si>
  <si>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</si>
  <si>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</si>
  <si>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</si>
  <si>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</si>
  <si>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</si>
  <si>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</si>
  <si>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</si>
  <si>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</si>
  <si>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</si>
  <si>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</si>
  <si>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</si>
  <si>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</si>
  <si>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</si>
  <si>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</si>
  <si>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</si>
  <si>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</si>
  <si>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</si>
  <si>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</si>
  <si>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</si>
  <si>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</si>
  <si>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</si>
  <si>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</si>
  <si>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</si>
  <si>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</si>
  <si>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</si>
  <si>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</si>
  <si>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</si>
  <si>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</si>
  <si>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</si>
  <si>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</si>
  <si>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</si>
  <si>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</si>
  <si>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</si>
  <si>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</si>
  <si>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</si>
  <si>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</si>
  <si>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</si>
  <si>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</si>
  <si>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</si>
  <si>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</si>
  <si>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</si>
  <si>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</si>
  <si>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</si>
  <si>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</si>
  <si>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</si>
  <si>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</si>
  <si>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</si>
  <si>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</si>
  <si>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</si>
  <si>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</si>
  <si>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</si>
  <si>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</si>
  <si>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</si>
  <si>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</si>
  <si>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</si>
  <si>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</si>
  <si>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</si>
  <si>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</si>
  <si>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</si>
  <si>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</si>
  <si>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</si>
  <si>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</si>
  <si>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</si>
  <si>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</si>
  <si>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</si>
  <si>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</si>
  <si>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</si>
  <si>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</si>
  <si>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</si>
  <si>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</si>
  <si>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</si>
  <si>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</si>
  <si>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</si>
  <si>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</si>
  <si>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</si>
  <si>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</si>
  <si>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</si>
  <si>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</si>
  <si>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</si>
  <si>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</si>
  <si>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</si>
  <si>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</si>
  <si>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</si>
  <si>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</si>
  <si>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</si>
  <si>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</si>
  <si>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</si>
  <si>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</si>
  <si>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</si>
  <si>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</si>
  <si>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</si>
  <si>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</si>
  <si>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</si>
  <si>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</si>
  <si>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</si>
  <si>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</si>
  <si>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</si>
  <si>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</si>
  <si>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</si>
  <si>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</si>
  <si>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</si>
  <si>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</si>
  <si>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</si>
  <si>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</si>
  <si>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</si>
  <si>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</si>
  <si>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</si>
  <si>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</si>
  <si>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</si>
  <si>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</si>
  <si>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</si>
  <si>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</si>
  <si>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</si>
  <si>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</si>
  <si>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</si>
  <si>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</si>
  <si>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</si>
  <si>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</si>
  <si>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</si>
  <si>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</si>
  <si>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</si>
  <si>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</si>
  <si>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</si>
  <si>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</si>
  <si>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</si>
  <si>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</si>
  <si>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</si>
  <si>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</si>
  <si>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</si>
  <si>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</si>
  <si>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</si>
  <si>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</si>
  <si>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</si>
  <si>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</si>
  <si>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</si>
  <si>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</si>
  <si>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</si>
  <si>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</si>
  <si>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</si>
  <si>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</si>
  <si>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</si>
  <si>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</si>
  <si>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</si>
  <si>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</si>
  <si>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</si>
  <si>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</si>
  <si>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</si>
  <si>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</si>
  <si>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</si>
  <si>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</si>
  <si>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</si>
  <si>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</si>
  <si>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</si>
  <si>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</si>
  <si>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</si>
  <si>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</si>
  <si>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</si>
  <si>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</si>
  <si>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</si>
  <si>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</si>
  <si>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</si>
  <si>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</si>
  <si>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</si>
  <si>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</si>
  <si>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</si>
  <si>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</si>
  <si>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</si>
  <si>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</si>
  <si>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</si>
  <si>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</si>
  <si>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</si>
  <si>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</si>
  <si>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</si>
  <si>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</si>
  <si>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</si>
  <si>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</si>
  <si>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</si>
  <si>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</si>
  <si>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</si>
  <si>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</si>
  <si>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</si>
  <si>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</si>
  <si>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</si>
  <si>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</si>
  <si>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</si>
  <si>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</si>
  <si>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</si>
  <si>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</si>
  <si>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</si>
  <si>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</si>
  <si>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</si>
  <si>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</si>
  <si>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</si>
  <si>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</si>
  <si>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</si>
  <si>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</si>
  <si>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</si>
  <si>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</si>
  <si>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</si>
  <si>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</si>
  <si>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</si>
  <si>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</si>
  <si>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</si>
  <si>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</si>
  <si>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</si>
  <si>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</si>
  <si>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</si>
  <si>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</si>
  <si>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</si>
  <si>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</si>
  <si>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</si>
  <si>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</si>
  <si>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</si>
  <si>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</si>
  <si>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</si>
  <si>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</si>
  <si>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</si>
  <si>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</si>
  <si>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</si>
  <si>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</si>
  <si>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</si>
  <si>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</si>
  <si>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</si>
  <si>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</si>
  <si>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</si>
  <si>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</si>
  <si>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</si>
  <si>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</si>
  <si>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</si>
  <si>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</si>
  <si>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</si>
  <si>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</si>
  <si>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</si>
  <si>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</si>
  <si>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</si>
  <si>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</si>
  <si>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</si>
  <si>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</si>
  <si>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</si>
  <si>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</si>
  <si>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</si>
  <si>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</si>
  <si>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</si>
  <si>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</si>
  <si>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</si>
  <si>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</si>
  <si>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</si>
  <si>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</si>
  <si>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</si>
  <si>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</si>
  <si>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</si>
  <si>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</si>
  <si>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</si>
  <si>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</si>
  <si>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</si>
  <si>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</si>
  <si>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</si>
  <si>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</si>
  <si>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</si>
  <si>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</si>
  <si>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</si>
  <si>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</si>
  <si>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</si>
  <si>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</si>
  <si>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</si>
  <si>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</si>
  <si>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</si>
  <si>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</si>
  <si>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</si>
  <si>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</si>
  <si>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</si>
  <si>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</si>
  <si>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</si>
  <si>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</si>
  <si>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</si>
  <si>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</si>
  <si>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</si>
  <si>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</si>
  <si>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</si>
  <si>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</si>
  <si>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</si>
  <si>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</si>
  <si>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</si>
  <si>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</si>
  <si>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</si>
  <si>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</si>
  <si>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</si>
  <si>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</si>
  <si>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</si>
  <si>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</si>
  <si>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</si>
  <si>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</si>
  <si>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</si>
  <si>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</si>
  <si>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</si>
  <si>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</si>
  <si>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</si>
  <si>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</si>
  <si>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</si>
  <si>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</si>
  <si>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</si>
  <si>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</si>
  <si>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</si>
  <si>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</si>
  <si>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</si>
  <si>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</si>
  <si>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</si>
  <si>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</si>
  <si>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</si>
  <si>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</si>
  <si>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</si>
  <si>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</si>
  <si>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</si>
  <si>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</si>
  <si>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</si>
  <si>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</si>
  <si>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</si>
  <si>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</si>
  <si>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</si>
  <si>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</si>
  <si>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</si>
  <si>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</si>
  <si>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</si>
  <si>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</si>
  <si>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</si>
  <si>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</si>
  <si>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</si>
  <si>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</si>
  <si>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</si>
  <si>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</si>
  <si>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</si>
  <si>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</si>
  <si>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</si>
  <si>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</si>
  <si>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</si>
  <si>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</si>
  <si>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</si>
  <si>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</si>
  <si>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</si>
  <si>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</si>
  <si>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</si>
  <si>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</si>
  <si>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</si>
  <si>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</si>
  <si>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</si>
  <si>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</si>
  <si>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</si>
  <si>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</si>
  <si>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</si>
  <si>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</si>
  <si>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</si>
  <si>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</si>
  <si>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</si>
  <si>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</si>
  <si>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</si>
  <si>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</si>
  <si>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</si>
  <si>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</si>
  <si>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</si>
  <si>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</si>
  <si>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</si>
  <si>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</si>
  <si>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</si>
  <si>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</si>
  <si>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</si>
  <si>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</si>
  <si>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</si>
  <si>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</si>
  <si>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</si>
  <si>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</si>
  <si>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</si>
  <si>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</si>
  <si>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</si>
  <si>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</si>
  <si>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</si>
  <si>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</si>
  <si>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</si>
  <si>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</si>
  <si>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</si>
  <si>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</si>
  <si>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</si>
  <si>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</si>
  <si>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</si>
  <si>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</si>
  <si>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</si>
  <si>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</si>
  <si>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</si>
  <si>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</si>
  <si>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</si>
  <si>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</si>
  <si>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</si>
  <si>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</si>
  <si>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</si>
  <si>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</si>
  <si>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</si>
  <si>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</si>
  <si>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</si>
  <si>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</si>
  <si>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</si>
  <si>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</si>
  <si>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</si>
  <si>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</si>
  <si>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</si>
  <si>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</si>
  <si>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</si>
  <si>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</si>
  <si>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</si>
  <si>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</si>
  <si>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</si>
  <si>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</si>
  <si>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</si>
  <si>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</si>
  <si>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</si>
  <si>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</si>
  <si>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</si>
  <si>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</si>
  <si>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</si>
  <si>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</si>
  <si>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</si>
  <si>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</si>
  <si>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</si>
  <si>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</si>
  <si>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</si>
  <si>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</si>
  <si>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</si>
  <si>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</si>
  <si>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</si>
  <si>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</si>
  <si>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</si>
  <si>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</si>
  <si>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</si>
  <si>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</si>
  <si>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</si>
  <si>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</si>
  <si>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</si>
  <si>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</si>
  <si>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</si>
  <si>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</si>
  <si>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</si>
  <si>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</si>
  <si>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</si>
  <si>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</si>
  <si>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</si>
  <si>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</si>
  <si>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</si>
  <si>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</si>
  <si>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</si>
  <si>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</si>
  <si>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</si>
  <si>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</si>
  <si>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</si>
  <si>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</si>
  <si>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</si>
  <si>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</si>
  <si>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</si>
  <si>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</si>
  <si>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</si>
  <si>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</si>
  <si>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</si>
  <si>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</si>
  <si>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</si>
  <si>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</si>
  <si>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</si>
  <si>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</si>
  <si>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</si>
  <si>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</si>
  <si>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</si>
  <si>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</si>
  <si>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</si>
  <si>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</si>
  <si>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</si>
  <si>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</si>
  <si>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</si>
  <si>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</si>
  <si>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</si>
  <si>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</si>
  <si>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</si>
  <si>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</si>
  <si>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</si>
  <si>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</si>
  <si>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</si>
  <si>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</si>
  <si>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</si>
  <si>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</si>
  <si>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</si>
  <si>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</si>
  <si>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</si>
  <si>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</si>
  <si>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</si>
  <si>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</si>
  <si>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</si>
  <si>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</si>
  <si>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</si>
  <si>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</si>
  <si>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</si>
  <si>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</si>
  <si>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</si>
  <si>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</si>
  <si>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</si>
  <si>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</si>
  <si>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</si>
  <si>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</si>
  <si>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</si>
  <si>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</si>
  <si>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</si>
  <si>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</si>
  <si>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</si>
  <si>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</si>
  <si>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</si>
  <si>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</si>
  <si>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</si>
  <si>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</si>
  <si>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</si>
  <si>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</si>
  <si>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</si>
  <si>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</si>
  <si>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</si>
  <si>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</si>
  <si>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</si>
  <si>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</si>
  <si>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</si>
  <si>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</si>
  <si>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</si>
  <si>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</si>
  <si>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</si>
  <si>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</si>
  <si>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</si>
  <si>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</si>
  <si>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</si>
  <si>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</si>
  <si>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</si>
  <si>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</si>
  <si>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</si>
  <si>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</si>
  <si>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</si>
  <si>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</si>
  <si>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</si>
  <si>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</si>
  <si>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</si>
  <si>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</si>
  <si>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</si>
  <si>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</si>
  <si>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</si>
  <si>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</si>
  <si>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</si>
  <si>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</si>
  <si>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</si>
  <si>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</si>
  <si>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</si>
  <si>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</si>
  <si>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</si>
  <si>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</si>
  <si>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</si>
  <si>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</si>
  <si>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</si>
  <si>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</si>
  <si>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</si>
  <si>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</si>
  <si>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</si>
  <si>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</si>
  <si>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</si>
  <si>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</si>
  <si>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</si>
  <si>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</si>
  <si>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</si>
  <si>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</si>
  <si>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</si>
  <si>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</si>
  <si>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</si>
  <si>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</si>
  <si>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</si>
  <si>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</si>
  <si>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</si>
  <si>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</si>
  <si>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</si>
  <si>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</si>
  <si>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</si>
  <si>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</si>
  <si>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</si>
  <si>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</si>
  <si>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</si>
  <si>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</si>
  <si>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</si>
  <si>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</si>
  <si>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</si>
  <si>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</si>
  <si>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</si>
  <si>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</si>
  <si>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</si>
  <si>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</si>
  <si>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</si>
  <si>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</si>
  <si>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</si>
  <si>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</si>
  <si>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</si>
  <si>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</si>
  <si>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</si>
  <si>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</si>
  <si>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</si>
  <si>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</si>
  <si>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</si>
  <si>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</si>
  <si>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</si>
  <si>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</si>
  <si>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</si>
  <si>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</si>
  <si>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</si>
  <si>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</si>
  <si>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</si>
  <si>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</si>
  <si>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</si>
  <si>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</si>
  <si>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</si>
  <si>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</si>
  <si>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</si>
  <si>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</si>
  <si>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</si>
  <si>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</si>
  <si>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</si>
  <si>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</si>
  <si>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</si>
  <si>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</si>
  <si>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</si>
  <si>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</si>
  <si>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</si>
  <si>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</si>
  <si>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</si>
  <si>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</si>
  <si>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</si>
  <si>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</si>
  <si>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</si>
  <si>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</si>
  <si>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</si>
  <si>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</si>
  <si>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</si>
  <si>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</si>
  <si>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</si>
  <si>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</si>
  <si>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</si>
  <si>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</si>
  <si>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</si>
  <si>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</si>
  <si>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</si>
  <si>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</si>
  <si>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</si>
  <si>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</si>
  <si>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</si>
  <si>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</si>
  <si>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</si>
  <si>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</si>
  <si>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</si>
  <si>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</si>
  <si>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</si>
  <si>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</si>
  <si>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</si>
  <si>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</si>
  <si>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</si>
  <si>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</si>
  <si>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</si>
  <si>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</si>
  <si>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</si>
  <si>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</si>
  <si>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</si>
  <si>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</si>
  <si>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</si>
  <si>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</si>
  <si>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</si>
  <si>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</si>
  <si>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</si>
  <si>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</si>
  <si>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</si>
  <si>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</si>
  <si>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</si>
  <si>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</si>
  <si>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</si>
  <si>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</si>
  <si>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</si>
  <si>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</si>
  <si>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</si>
  <si>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</si>
  <si>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</si>
  <si>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</si>
  <si>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</si>
  <si>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</si>
  <si>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</si>
  <si>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</si>
  <si>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</si>
  <si>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</si>
  <si>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</si>
  <si>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</si>
  <si>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</si>
  <si>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</si>
  <si>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</si>
  <si>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</si>
  <si>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</si>
  <si>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</si>
  <si>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</si>
  <si>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</si>
  <si>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</si>
  <si>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</si>
  <si>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</si>
  <si>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</si>
  <si>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</si>
  <si>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</si>
  <si>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</si>
  <si>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</si>
  <si>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</si>
  <si>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</si>
  <si>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</si>
  <si>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</si>
  <si>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</si>
  <si>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</si>
  <si>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</si>
  <si>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</si>
  <si>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</si>
  <si>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</si>
  <si>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</si>
  <si>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</si>
  <si>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</si>
  <si>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</si>
  <si>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</si>
  <si>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</si>
  <si>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</si>
  <si>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</si>
  <si>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</si>
  <si>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</si>
  <si>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</si>
  <si>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</si>
  <si>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</si>
  <si>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</si>
  <si>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</si>
  <si>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</si>
  <si>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</si>
  <si>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</si>
  <si>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</si>
  <si>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</si>
  <si>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</si>
  <si>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</si>
  <si>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</si>
  <si>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</si>
  <si>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</si>
  <si>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</si>
  <si>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</si>
  <si>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</si>
  <si>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</si>
  <si>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</si>
  <si>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</si>
  <si>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</si>
  <si>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</si>
  <si>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</si>
  <si>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</si>
  <si>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</si>
  <si>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</si>
  <si>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</si>
  <si>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</si>
  <si>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</si>
  <si>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</si>
  <si>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</si>
  <si>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</si>
  <si>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</si>
  <si>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</si>
  <si>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</si>
  <si>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</si>
  <si>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</si>
  <si>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</si>
  <si>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</si>
  <si>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</si>
  <si>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</si>
  <si>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</si>
  <si>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</si>
  <si>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</si>
  <si>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</si>
  <si>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</si>
  <si>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</si>
  <si>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</si>
  <si>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</si>
  <si>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</si>
  <si>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</si>
  <si>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</si>
  <si>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</si>
  <si>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</si>
  <si>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</si>
  <si>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</si>
  <si>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</si>
  <si>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</si>
  <si>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</si>
  <si>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</si>
  <si>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</si>
  <si>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</si>
  <si>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</si>
  <si>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</si>
  <si>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</si>
  <si>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</si>
  <si>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</si>
  <si>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</si>
  <si>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</si>
  <si>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</si>
  <si>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</si>
  <si>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</si>
  <si>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</si>
  <si>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</si>
  <si>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</si>
  <si>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</si>
  <si>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</si>
  <si>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</si>
  <si>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</si>
  <si>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</si>
  <si>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</si>
  <si>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</si>
  <si>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</si>
  <si>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</si>
  <si>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</si>
  <si>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</si>
  <si>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</si>
  <si>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</si>
  <si>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</si>
  <si>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</si>
  <si>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</si>
  <si>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</si>
  <si>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</si>
  <si>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</si>
  <si>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</si>
  <si>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</si>
  <si>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</si>
  <si>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</si>
  <si>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</si>
  <si>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</si>
  <si>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</si>
  <si>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</si>
  <si>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</si>
  <si>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</si>
  <si>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</si>
  <si>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</si>
  <si>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</si>
  <si>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</si>
  <si>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</si>
  <si>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</si>
  <si>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</si>
  <si>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</si>
  <si>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</si>
  <si>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</si>
  <si>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</si>
  <si>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</si>
  <si>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</si>
  <si>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</si>
  <si>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</si>
  <si>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</si>
  <si>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</si>
  <si>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</si>
  <si>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</si>
  <si>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</si>
  <si>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</si>
  <si>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</si>
  <si>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</si>
  <si>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</si>
  <si>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</si>
  <si>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</si>
  <si>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</si>
  <si>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</si>
  <si>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</si>
  <si>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</si>
  <si>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</si>
  <si>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</si>
  <si>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</si>
  <si>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</si>
  <si>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</si>
  <si>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</si>
  <si>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</si>
  <si>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</si>
  <si>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</si>
  <si>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</si>
  <si>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</si>
  <si>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</si>
  <si>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</si>
  <si>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</si>
  <si>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</si>
  <si>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</si>
  <si>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</si>
  <si>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</si>
  <si>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</si>
  <si>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</si>
  <si>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</si>
  <si>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</si>
  <si>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</si>
  <si>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</si>
  <si>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</si>
  <si>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</si>
  <si>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</si>
  <si>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</si>
  <si>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</si>
  <si>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</si>
  <si>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</si>
  <si>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</si>
  <si>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</si>
  <si>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</si>
  <si>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</si>
  <si>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</si>
  <si>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</si>
  <si>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</si>
  <si>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</si>
  <si>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</si>
  <si>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</si>
  <si>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</si>
  <si>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</si>
  <si>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</si>
  <si>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</si>
  <si>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</si>
  <si>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</si>
  <si>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</si>
  <si>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</si>
  <si>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</si>
  <si>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</si>
  <si>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</si>
  <si>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</si>
  <si>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</si>
  <si>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</si>
  <si>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</si>
  <si>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</si>
  <si>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</si>
  <si>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</si>
  <si>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</si>
  <si>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</si>
  <si>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</si>
  <si>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</si>
  <si>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</si>
  <si>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</si>
  <si>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</si>
  <si>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</si>
  <si>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</si>
  <si>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</si>
  <si>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</si>
  <si>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</si>
  <si>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</si>
  <si>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</si>
  <si>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</si>
  <si>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</si>
  <si>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</si>
  <si>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</si>
  <si>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</si>
  <si>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</si>
  <si>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</si>
  <si>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</si>
  <si>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</si>
  <si>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</si>
  <si>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</si>
  <si>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</si>
  <si>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</si>
  <si>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</si>
  <si>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</si>
  <si>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</si>
  <si>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</si>
  <si>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</si>
  <si>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</si>
  <si>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</si>
  <si>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</si>
  <si>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</si>
  <si>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</si>
  <si>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</si>
  <si>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</si>
  <si>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</si>
  <si>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</si>
  <si>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</si>
  <si>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</si>
  <si>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</si>
  <si>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</si>
  <si>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</si>
  <si>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</si>
  <si>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</si>
  <si>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</si>
  <si>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</si>
  <si>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</si>
  <si>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</si>
  <si>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</si>
  <si>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</si>
  <si>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</si>
  <si>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</si>
  <si>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</si>
  <si>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</si>
  <si>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</si>
  <si>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</si>
  <si>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</si>
  <si>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</si>
  <si>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</si>
  <si>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</si>
  <si>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</si>
  <si>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</si>
  <si>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</si>
  <si>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</si>
  <si>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</si>
  <si>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</si>
  <si>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</si>
  <si>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</si>
  <si>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</si>
  <si>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</si>
  <si>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</si>
  <si>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</si>
  <si>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</si>
  <si>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</si>
  <si>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</si>
  <si>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</si>
  <si>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</si>
  <si>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</si>
  <si>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</si>
  <si>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</si>
  <si>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</si>
  <si>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</si>
  <si>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</si>
  <si>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</si>
  <si>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</si>
  <si>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</si>
  <si>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</si>
  <si>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</si>
  <si>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</si>
  <si>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</si>
  <si>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</si>
  <si>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</si>
  <si>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</si>
  <si>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</si>
  <si>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</si>
  <si>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</si>
  <si>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</si>
  <si>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</si>
  <si>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</si>
  <si>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</si>
  <si>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</si>
  <si>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</si>
  <si>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</si>
  <si>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</si>
  <si>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</si>
  <si>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</si>
  <si>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</si>
  <si>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</si>
  <si>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</si>
  <si>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</si>
  <si>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</si>
  <si>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</si>
  <si>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</si>
  <si>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</si>
  <si>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</si>
  <si>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</si>
  <si>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</si>
  <si>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</si>
  <si>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</si>
  <si>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</si>
  <si>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</si>
  <si>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</si>
  <si>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</si>
  <si>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</si>
  <si>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</si>
  <si>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</si>
  <si>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</si>
  <si>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</si>
  <si>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</si>
  <si>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</si>
  <si>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</si>
  <si>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</si>
  <si>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</si>
  <si>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</si>
  <si>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</si>
  <si>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</si>
  <si>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</si>
  <si>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</si>
  <si>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</si>
  <si>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</si>
  <si>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</si>
  <si>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</si>
  <si>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</si>
  <si>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</si>
  <si>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</si>
  <si>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</si>
  <si>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</si>
  <si>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</si>
  <si>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</si>
  <si>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</si>
  <si>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</si>
  <si>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</si>
  <si>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</si>
  <si>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</si>
  <si>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</si>
  <si>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</si>
  <si>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</si>
  <si>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</si>
  <si>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</si>
  <si>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</si>
  <si>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</si>
  <si>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</si>
  <si>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</si>
  <si>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</si>
  <si>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</si>
  <si>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</si>
  <si>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</si>
  <si>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</si>
  <si>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</si>
  <si>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</si>
  <si>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</si>
  <si>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</si>
  <si>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</si>
  <si>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</si>
  <si>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</si>
  <si>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</si>
  <si>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</si>
  <si>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</si>
  <si>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</si>
  <si>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</si>
  <si>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</si>
  <si>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</si>
  <si>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</si>
  <si>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</si>
  <si>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</si>
  <si>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</si>
  <si>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</si>
  <si>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</si>
  <si>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</si>
  <si>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</si>
  <si>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</si>
  <si>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</si>
  <si>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</si>
  <si>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</si>
  <si>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</si>
  <si>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</si>
  <si>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</si>
  <si>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</si>
  <si>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</si>
  <si>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</si>
  <si>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</si>
  <si>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</si>
  <si>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</si>
  <si>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</si>
  <si>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</si>
  <si>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</si>
  <si>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</si>
  <si>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</si>
  <si>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</si>
  <si>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</si>
  <si>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</si>
  <si>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</si>
  <si>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</si>
  <si>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</si>
  <si>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</si>
  <si>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</si>
  <si>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</si>
  <si>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</si>
  <si>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</si>
  <si>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</si>
  <si>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</si>
  <si>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</si>
  <si>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</si>
  <si>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</si>
  <si>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</si>
  <si>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</si>
  <si>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</si>
  <si>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</si>
  <si>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</si>
  <si>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</si>
  <si>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</si>
  <si>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</si>
  <si>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</si>
  <si>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</si>
  <si>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</si>
  <si>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</si>
  <si>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</si>
  <si>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</si>
  <si>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</si>
  <si>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</si>
  <si>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</si>
  <si>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</si>
  <si>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</si>
  <si>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</si>
  <si>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</si>
  <si>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</si>
  <si>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</si>
  <si>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</si>
  <si>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</si>
  <si>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</si>
  <si>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</si>
  <si>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</si>
  <si>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</si>
  <si>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</si>
  <si>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</si>
  <si>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</si>
  <si>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</si>
  <si>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</si>
  <si>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</si>
  <si>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</si>
  <si>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</si>
  <si>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</si>
  <si>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</si>
  <si>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</si>
  <si>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</si>
  <si>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</si>
  <si>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</si>
  <si>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</si>
  <si>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</si>
  <si>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</si>
  <si>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</si>
  <si>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</si>
  <si>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</si>
  <si>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</si>
  <si>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</si>
  <si>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</si>
  <si>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</si>
  <si>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</si>
  <si>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</si>
  <si>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</si>
  <si>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</si>
  <si>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</si>
  <si>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</si>
  <si>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</si>
  <si>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</si>
  <si>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</si>
  <si>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</si>
  <si>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</si>
  <si>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</si>
  <si>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</si>
  <si>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</si>
  <si>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</si>
  <si>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</si>
  <si>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</si>
  <si>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</si>
  <si>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</si>
  <si>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</si>
  <si>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</si>
  <si>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</si>
  <si>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</si>
  <si>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</si>
  <si>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</si>
  <si>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</si>
  <si>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</si>
  <si>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</si>
  <si>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</si>
  <si>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</si>
  <si>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</si>
  <si>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</si>
  <si>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</si>
  <si>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</si>
  <si>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</si>
  <si>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</si>
  <si>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</si>
  <si>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</si>
  <si>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</si>
  <si>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</si>
  <si>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</si>
  <si>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</si>
  <si>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</si>
  <si>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</si>
  <si>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</si>
  <si>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</si>
  <si>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</si>
  <si>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</si>
  <si>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</si>
  <si>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</si>
  <si>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</si>
  <si>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</si>
  <si>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</si>
  <si>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</si>
  <si>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</si>
  <si>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</si>
  <si>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</si>
  <si>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</si>
  <si>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</si>
  <si>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</si>
  <si>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</si>
  <si>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</si>
  <si>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</si>
  <si>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</si>
  <si>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</si>
  <si>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</si>
  <si>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</si>
  <si>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</si>
  <si>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</si>
  <si>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</si>
  <si>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</si>
  <si>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</si>
  <si>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</si>
  <si>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</si>
  <si>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</si>
  <si>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</si>
  <si>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</si>
  <si>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</si>
  <si>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</si>
  <si>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</si>
  <si>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</si>
  <si>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</si>
  <si>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</si>
  <si>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</si>
  <si>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</si>
  <si>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</si>
  <si>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</si>
  <si>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</si>
  <si>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</si>
  <si>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</si>
  <si>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</si>
  <si>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</si>
  <si>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</si>
  <si>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</si>
  <si>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</si>
  <si>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</si>
  <si>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</si>
  <si>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</si>
  <si>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</si>
  <si>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</si>
  <si>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</si>
  <si>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</si>
  <si>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</si>
  <si>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</si>
  <si>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</si>
  <si>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</si>
  <si>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</si>
  <si>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</si>
  <si>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</si>
  <si>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</si>
  <si>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</si>
  <si>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</si>
  <si>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</si>
  <si>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</si>
  <si>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</si>
  <si>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</si>
  <si>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</si>
  <si>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</si>
  <si>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</si>
  <si>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</si>
  <si>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</si>
  <si>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</si>
  <si>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</si>
  <si>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</si>
  <si>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</si>
  <si>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</si>
  <si>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</si>
  <si>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</si>
  <si>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</si>
  <si>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</si>
  <si>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</si>
  <si>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</si>
  <si>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</si>
  <si>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</si>
  <si>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</si>
  <si>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</si>
  <si>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</si>
  <si>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</si>
  <si>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</si>
  <si>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</si>
  <si>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</si>
  <si>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</si>
  <si>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</si>
  <si>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</si>
  <si>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</si>
  <si>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</si>
  <si>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</si>
  <si>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</si>
  <si>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</si>
  <si>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</si>
  <si>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</si>
  <si>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</si>
  <si>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</si>
  <si>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</si>
  <si>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</si>
  <si>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</si>
  <si>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</si>
  <si>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</si>
  <si>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</si>
  <si>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</si>
  <si>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</si>
  <si>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</si>
  <si>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</si>
  <si>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</si>
  <si>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</si>
  <si>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</si>
  <si>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</si>
  <si>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</si>
  <si>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</si>
  <si>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</si>
  <si>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</si>
  <si>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</si>
  <si>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</si>
  <si>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</si>
  <si>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</si>
  <si>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</si>
  <si>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</si>
  <si>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</si>
  <si>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</si>
  <si>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</si>
  <si>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</si>
  <si>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</si>
  <si>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</si>
  <si>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</si>
  <si>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</si>
  <si>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</si>
  <si>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</si>
  <si>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</si>
  <si>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</si>
  <si>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</si>
  <si>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</si>
  <si>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</si>
  <si>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</si>
  <si>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</si>
  <si>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</si>
  <si>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</si>
  <si>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</si>
  <si>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</si>
  <si>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</si>
  <si>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</si>
  <si>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</si>
  <si>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</si>
  <si>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</si>
  <si>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</si>
  <si>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</si>
  <si>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</si>
  <si>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</si>
  <si>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</si>
  <si>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</si>
  <si>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</si>
  <si>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</si>
  <si>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</si>
  <si>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</si>
  <si>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</si>
  <si>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</si>
  <si>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</si>
  <si>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</si>
  <si>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</si>
  <si>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</si>
  <si>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</si>
  <si>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</si>
  <si>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</si>
  <si>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</si>
  <si>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</si>
  <si>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</si>
  <si>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</si>
  <si>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</si>
  <si>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</si>
  <si>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</si>
  <si>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</si>
  <si>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</si>
  <si>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</si>
  <si>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</si>
  <si>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</si>
  <si>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</si>
  <si>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</si>
  <si>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</si>
  <si>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</si>
  <si>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</si>
  <si>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</si>
  <si>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</si>
  <si>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</si>
  <si>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</si>
  <si>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</si>
  <si>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</si>
  <si>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</si>
  <si>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</si>
  <si>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</si>
  <si>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</si>
  <si>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</si>
  <si>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</si>
  <si>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</si>
  <si>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</si>
  <si>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</si>
  <si>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</si>
  <si>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</si>
  <si>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</si>
  <si>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</si>
  <si>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</si>
  <si>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</si>
  <si>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</si>
  <si>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</si>
  <si>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</si>
  <si>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</si>
  <si>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</si>
  <si>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</si>
  <si>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</si>
  <si>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</si>
  <si>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</si>
  <si>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</si>
  <si>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</si>
  <si>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</si>
  <si>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</si>
  <si>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</si>
  <si>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</si>
  <si>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</si>
  <si>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</si>
  <si>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</si>
  <si>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</si>
  <si>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</si>
  <si>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</si>
  <si>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</si>
  <si>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</si>
  <si>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</si>
  <si>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</si>
  <si>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</si>
  <si>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</si>
  <si>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</si>
  <si>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</si>
  <si>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</si>
  <si>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</si>
  <si>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</si>
  <si>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</si>
  <si>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</si>
  <si>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</si>
  <si>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</si>
  <si>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</si>
  <si>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</si>
  <si>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</si>
  <si>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</si>
  <si>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</si>
  <si>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</si>
  <si>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</si>
  <si>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</si>
  <si>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</si>
  <si>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</si>
  <si>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</si>
  <si>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</si>
  <si>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</si>
  <si>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</si>
  <si>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</si>
  <si>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</si>
  <si>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</si>
  <si>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</si>
  <si>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</si>
  <si>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</si>
  <si>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</si>
  <si>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</si>
  <si>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</si>
  <si>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</si>
  <si>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</si>
  <si>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</si>
  <si>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</si>
  <si>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</si>
  <si>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</si>
  <si>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</si>
  <si>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</si>
  <si>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</si>
  <si>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</si>
  <si>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</si>
  <si>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</si>
  <si>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</si>
  <si>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</si>
  <si>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</si>
  <si>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</si>
  <si>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</si>
  <si>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</si>
  <si>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</si>
  <si>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</si>
  <si>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</si>
  <si>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</si>
  <si>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</si>
  <si>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</si>
  <si>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</si>
  <si>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</si>
  <si>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</si>
  <si>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</si>
  <si>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</si>
  <si>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</si>
  <si>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</si>
  <si>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</si>
  <si>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</si>
  <si>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</si>
  <si>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</si>
  <si>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</si>
  <si>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</si>
  <si>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</si>
  <si>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</si>
  <si>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</si>
  <si>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</si>
  <si>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</si>
  <si>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</si>
  <si>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</si>
  <si>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</si>
  <si>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</si>
  <si>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</si>
  <si>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</si>
  <si>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</si>
  <si>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</si>
  <si>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</si>
  <si>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</si>
  <si>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</si>
  <si>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</si>
  <si>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</si>
  <si>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</si>
  <si>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</si>
  <si>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</si>
  <si>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</si>
  <si>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</si>
  <si>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</si>
  <si>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</si>
  <si>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</si>
  <si>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</si>
  <si>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</si>
  <si>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</si>
  <si>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</si>
  <si>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</si>
  <si>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</si>
  <si>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</si>
  <si>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</si>
  <si>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</si>
  <si>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</si>
  <si>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</si>
  <si>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</si>
  <si>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</si>
  <si>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</si>
  <si>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</si>
  <si>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</si>
  <si>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</si>
  <si>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</si>
  <si>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</si>
  <si>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</si>
  <si>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</si>
  <si>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</si>
  <si>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</si>
  <si>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</si>
  <si>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</si>
  <si>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</si>
  <si>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</si>
  <si>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</si>
  <si>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</si>
  <si>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</si>
  <si>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</si>
  <si>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</si>
  <si>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</si>
  <si>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</si>
  <si>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</si>
  <si>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</si>
  <si>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</si>
  <si>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</si>
  <si>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</si>
  <si>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</si>
  <si>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</si>
  <si>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</si>
  <si>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</si>
  <si>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</si>
  <si>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</si>
  <si>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</si>
  <si>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</si>
  <si>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</si>
  <si>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</si>
  <si>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</si>
  <si>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</si>
  <si>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</si>
  <si>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</si>
  <si>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</si>
  <si>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</si>
  <si>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</si>
  <si>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</si>
  <si>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</si>
  <si>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</si>
  <si>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</si>
  <si>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</si>
  <si>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</si>
  <si>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</si>
  <si>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</si>
  <si>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</si>
  <si>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</si>
  <si>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</si>
  <si>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</si>
  <si>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</si>
  <si>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</si>
  <si>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</si>
  <si>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</si>
  <si>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</si>
  <si>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</si>
  <si>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</si>
  <si>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</si>
  <si>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</si>
  <si>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</si>
  <si>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</si>
  <si>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</si>
  <si>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</si>
  <si>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</si>
  <si>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</si>
  <si>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</si>
  <si>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</si>
  <si>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</si>
  <si>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</si>
  <si>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</si>
  <si>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</si>
  <si>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</si>
  <si>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</si>
  <si>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</si>
  <si>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</si>
  <si>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</si>
  <si>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</si>
  <si>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</si>
  <si>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</si>
  <si>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</si>
  <si>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</si>
  <si>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</si>
  <si>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</si>
  <si>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</si>
  <si>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</si>
  <si>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</si>
  <si>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</si>
  <si>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</si>
  <si>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</si>
  <si>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</si>
  <si>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</si>
  <si>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</si>
  <si>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</si>
  <si>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</si>
  <si>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</si>
  <si>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</si>
  <si>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</si>
  <si>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</si>
  <si>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</si>
  <si>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</si>
  <si>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</si>
  <si>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</si>
  <si>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</si>
  <si>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</si>
  <si>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</si>
  <si>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</si>
  <si>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</si>
  <si>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</si>
  <si>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</si>
  <si>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</si>
  <si>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</si>
  <si>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</si>
  <si>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</si>
  <si>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</si>
  <si>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</si>
  <si>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</si>
  <si>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</si>
  <si>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</si>
  <si>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</si>
  <si>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</si>
  <si>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</si>
  <si>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</si>
  <si>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</si>
  <si>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</si>
  <si>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</si>
  <si>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</si>
  <si>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</si>
  <si>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</si>
  <si>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</si>
  <si>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</si>
  <si>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</si>
  <si>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</si>
  <si>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</si>
  <si>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</si>
  <si>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</si>
  <si>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</si>
  <si>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</si>
  <si>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</si>
  <si>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</si>
  <si>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</si>
  <si>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</si>
  <si>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</si>
  <si>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</si>
  <si>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</si>
  <si>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</si>
  <si>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</si>
  <si>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</si>
  <si>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</si>
  <si>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</si>
  <si>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</si>
  <si>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</si>
  <si>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</si>
  <si>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</si>
  <si>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</si>
  <si>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</si>
  <si>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</si>
  <si>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</si>
  <si>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</si>
  <si>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</si>
  <si>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</si>
  <si>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</si>
  <si>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</si>
  <si>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</si>
  <si>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</si>
  <si>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</si>
  <si>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</si>
  <si>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</si>
  <si>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</si>
  <si>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</si>
  <si>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</si>
  <si>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</si>
  <si>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</si>
  <si>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</si>
  <si>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</si>
  <si>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</si>
  <si>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</si>
  <si>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</si>
  <si>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</si>
  <si>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</si>
  <si>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</si>
  <si>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</si>
  <si>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</si>
  <si>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</si>
  <si>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</si>
  <si>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</si>
  <si>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</si>
  <si>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</si>
  <si>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</si>
  <si>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</si>
  <si>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</si>
  <si>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</si>
  <si>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</si>
  <si>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</si>
  <si>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</si>
  <si>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</si>
  <si>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</si>
  <si>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</si>
  <si>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</si>
  <si>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</si>
  <si>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</si>
  <si>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</si>
  <si>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</si>
  <si>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</si>
  <si>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</si>
  <si>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</si>
  <si>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</si>
  <si>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</si>
  <si>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</si>
  <si>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</si>
  <si>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</si>
  <si>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</si>
  <si>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</si>
  <si>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</si>
  <si>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</si>
  <si>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</si>
  <si>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</si>
  <si>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</si>
  <si>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</si>
  <si>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</si>
  <si>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</si>
  <si>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</si>
  <si>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</si>
  <si>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</si>
  <si>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</si>
  <si>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</si>
  <si>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</si>
  <si>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</si>
  <si>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</si>
  <si>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</si>
  <si>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</si>
  <si>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</si>
  <si>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</si>
  <si>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</si>
  <si>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</si>
  <si>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</si>
  <si>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</si>
  <si>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</si>
  <si>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</si>
  <si>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</si>
  <si>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</si>
  <si>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</si>
  <si>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</si>
  <si>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</si>
  <si>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</si>
  <si>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</si>
  <si>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</si>
  <si>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</si>
  <si>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</si>
  <si>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</si>
  <si>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</si>
  <si>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</si>
  <si>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</si>
  <si>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</si>
  <si>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</si>
  <si>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</si>
  <si>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</si>
  <si>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</si>
  <si>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</si>
  <si>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</si>
  <si>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</si>
  <si>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</si>
  <si>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</si>
  <si>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</si>
  <si>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</si>
  <si>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</si>
  <si>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</si>
  <si>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</si>
  <si>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</si>
  <si>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</si>
  <si>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</si>
  <si>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</si>
  <si>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</si>
  <si>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</si>
  <si>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</si>
  <si>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</si>
  <si>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</si>
  <si>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</si>
  <si>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</si>
  <si>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</si>
  <si>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</si>
  <si>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</si>
  <si>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</si>
  <si>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</si>
  <si>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</si>
  <si>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</si>
  <si>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</si>
  <si>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</si>
  <si>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</si>
  <si>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</si>
  <si>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</si>
  <si>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</si>
  <si>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</si>
  <si>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</si>
  <si>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</si>
  <si>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</si>
  <si>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</si>
  <si>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</si>
  <si>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</si>
  <si>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</si>
  <si>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</si>
  <si>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</si>
  <si>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</si>
  <si>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</si>
  <si>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</si>
  <si>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</si>
  <si>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</si>
  <si>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</si>
  <si>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</si>
  <si>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</si>
  <si>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</si>
  <si>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</si>
  <si>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</si>
  <si>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</si>
  <si>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</si>
  <si>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</si>
  <si>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</si>
  <si>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</si>
  <si>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</si>
  <si>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</si>
  <si>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</si>
  <si>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</si>
  <si>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</si>
  <si>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</si>
  <si>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</si>
  <si>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</si>
  <si>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</si>
  <si>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</si>
  <si>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</si>
  <si>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</si>
  <si>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</si>
  <si>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</si>
  <si>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</si>
  <si>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</si>
  <si>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</si>
  <si>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</si>
  <si>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</si>
  <si>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</si>
  <si>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</si>
  <si>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</si>
  <si>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</si>
  <si>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</si>
  <si>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</si>
  <si>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</si>
  <si>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</si>
  <si>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</si>
  <si>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</si>
  <si>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</si>
  <si>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</si>
  <si>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</si>
  <si>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</si>
  <si>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</si>
  <si>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</si>
  <si>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</si>
  <si>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</si>
  <si>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</si>
  <si>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</si>
  <si>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</si>
  <si>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</si>
  <si>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</si>
  <si>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</si>
  <si>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</si>
  <si>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</si>
  <si>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</si>
  <si>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</si>
  <si>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</si>
  <si>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</si>
  <si>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</si>
  <si>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</si>
  <si>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</si>
  <si>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</si>
  <si>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</si>
  <si>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</si>
  <si>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</si>
  <si>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</si>
  <si>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</si>
  <si>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</si>
  <si>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</si>
  <si>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</si>
  <si>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</si>
  <si>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</si>
  <si>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</si>
  <si>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</si>
  <si>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</si>
  <si>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</si>
  <si>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</si>
  <si>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</si>
  <si>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</si>
  <si>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</si>
  <si>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</si>
  <si>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</si>
  <si>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</si>
  <si>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</si>
  <si>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</si>
  <si>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</si>
  <si>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</si>
  <si>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</si>
  <si>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</si>
  <si>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</si>
  <si>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</si>
  <si>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</si>
  <si>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</si>
  <si>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</si>
  <si>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</si>
  <si>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</si>
  <si>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</si>
  <si>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</si>
  <si>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</si>
  <si>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</si>
  <si>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</si>
  <si>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</si>
  <si>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</si>
  <si>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</si>
  <si>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</si>
  <si>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</si>
  <si>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</si>
  <si>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</si>
  <si>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</si>
  <si>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</si>
  <si>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</si>
  <si>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</si>
  <si>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</si>
  <si>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</si>
  <si>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</si>
  <si>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</si>
  <si>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</si>
  <si>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</si>
  <si>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</si>
  <si>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</si>
  <si>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</si>
  <si>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</si>
  <si>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</si>
  <si>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</si>
  <si>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</si>
  <si>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</si>
  <si>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</si>
  <si>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</si>
  <si>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</si>
  <si>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</si>
  <si>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</si>
  <si>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</si>
  <si>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</si>
  <si>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</si>
  <si>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</si>
  <si>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</si>
  <si>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</si>
  <si>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</si>
  <si>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</si>
  <si>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</si>
  <si>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</si>
  <si>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</si>
  <si>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</si>
  <si>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</si>
  <si>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</si>
  <si>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</si>
  <si>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</si>
  <si>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</si>
  <si>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</si>
  <si>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</si>
  <si>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</si>
  <si>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</si>
  <si>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</si>
  <si>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</si>
  <si>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</si>
  <si>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</si>
  <si>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</si>
  <si>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</si>
  <si>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</si>
  <si>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</si>
  <si>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</si>
  <si>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</si>
  <si>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</si>
  <si>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</si>
  <si>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</si>
  <si>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</si>
  <si>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</si>
  <si>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</si>
  <si>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</si>
  <si>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</si>
  <si>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</si>
  <si>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</si>
  <si>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</si>
  <si>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</si>
  <si>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</si>
  <si>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</si>
  <si>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</si>
  <si>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</si>
  <si>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</si>
  <si>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</si>
  <si>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</si>
  <si>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</si>
  <si>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</si>
  <si>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</si>
  <si>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</si>
  <si>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</si>
  <si>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</si>
  <si>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</si>
  <si>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</si>
  <si>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</si>
  <si>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</si>
  <si>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</si>
  <si>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</si>
  <si>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</si>
  <si>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</si>
  <si>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</si>
  <si>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</si>
  <si>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</si>
  <si>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</si>
  <si>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</si>
  <si>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</si>
  <si>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</si>
  <si>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</si>
  <si>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</si>
  <si>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</si>
  <si>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</si>
  <si>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</si>
  <si>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</si>
  <si>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</si>
  <si>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</si>
  <si>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</si>
  <si>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</si>
  <si>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</si>
  <si>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</si>
  <si>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</si>
  <si>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</si>
  <si>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</si>
  <si>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</si>
  <si>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</si>
  <si>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</si>
  <si>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</si>
  <si>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</si>
  <si>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</si>
  <si>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</si>
  <si>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</si>
  <si>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</si>
  <si>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</si>
  <si>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</si>
  <si>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</si>
  <si>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</si>
  <si>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</si>
  <si>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</si>
  <si>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</si>
  <si>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</si>
  <si>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</si>
  <si>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</si>
  <si>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</si>
  <si>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</si>
  <si>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</si>
  <si>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</si>
  <si>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</si>
  <si>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</si>
  <si>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</si>
  <si>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</si>
  <si>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</si>
  <si>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</si>
  <si>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</si>
  <si>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</si>
  <si>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</si>
  <si>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</si>
  <si>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</si>
  <si>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</si>
  <si>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</si>
  <si>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</si>
  <si>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</si>
  <si>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</si>
  <si>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</si>
  <si>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</si>
  <si>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</si>
  <si>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</si>
  <si>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</si>
  <si>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</si>
  <si>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</si>
  <si>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</si>
  <si>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</si>
  <si>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</si>
  <si>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</si>
  <si>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</si>
  <si>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</si>
  <si>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</si>
  <si>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</si>
  <si>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</si>
  <si>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</si>
  <si>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</si>
  <si>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</si>
  <si>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</si>
  <si>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</si>
  <si>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</si>
  <si>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</si>
  <si>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</si>
  <si>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</si>
  <si>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León Gto</t>
  </si>
  <si>
    <t>Al 31 de diciembre de 2021 y al 30 de marzo de 2022 (b)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</si>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</sst>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6545a442370f4c/Documentos/papeles%20de%20trabajo%20enero-marzo%202022/PAPELES%20DE%20TRABAJO/RESUMEN%2042%20FORMATOS%20CUENTA%20PUBLICA%20abr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EGRESOS PROGRAMA"/>
      <sheetName val="PRESUPUESTO EGRESOS ANALITICO"/>
      <sheetName val="INGRESOS PRESUPUESTARIOS"/>
      <sheetName val="BALANZA NIVEL 10"/>
      <sheetName val="BALANZA NIVEL 3"/>
      <sheetName val="312ESF"/>
      <sheetName val="311ACT"/>
      <sheetName val="313VHP"/>
      <sheetName val="314CSF"/>
      <sheetName val="315EFEse quitaron b y c"/>
      <sheetName val="316EAA SE QUITO A RENGLON3 12 C"/>
      <sheetName val="317ADP elim b mas renglon"/>
      <sheetName val="318IPC"/>
      <sheetName val="319"/>
      <sheetName val="321EAI"/>
      <sheetName val="322EAE COG"/>
      <sheetName val="322EAE CTG"/>
      <sheetName val="322EAE CA"/>
      <sheetName val="322EAE CFG"/>
      <sheetName val="323ENT"/>
      <sheetName val="324IND"/>
      <sheetName val="325FFF"/>
      <sheetName val="325CFF"/>
      <sheetName val="331GCP"/>
      <sheetName val="332PPI"/>
      <sheetName val="333"/>
      <sheetName val="341BMI"/>
      <sheetName val="341BMI A"/>
      <sheetName val="344DGF"/>
      <sheetName val="351 cambio formato un sal ini"/>
      <sheetName val="354BDMC"/>
      <sheetName val="354ING"/>
      <sheetName val="355EGR"/>
      <sheetName val="BALANZA NIVEL 4"/>
      <sheetName val="LDF1"/>
      <sheetName val="LDF2"/>
      <sheetName val="LDF3"/>
      <sheetName val="LDF4"/>
      <sheetName val="LDF5"/>
      <sheetName val="LD6A"/>
      <sheetName val="LD6B"/>
      <sheetName val="LD6C"/>
      <sheetName val="LD6D"/>
      <sheetName val="LD7A"/>
      <sheetName val="LD7B"/>
      <sheetName val="LD7C"/>
      <sheetName val="LD7D"/>
      <sheetName val="LD8"/>
      <sheetName val="COMPROBACION DE REPORTERIA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1692340.66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5">
          <cell r="C45">
            <v>4717362.84</v>
          </cell>
          <cell r="F45">
            <v>3717504.99</v>
          </cell>
        </row>
        <row r="58">
          <cell r="C58">
            <v>19972929.789999999</v>
          </cell>
          <cell r="F58">
            <v>19972929.789999999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1" t="s">
        <v>829</v>
      </c>
      <c r="B1" s="152"/>
      <c r="C1" s="152"/>
      <c r="D1" s="152"/>
      <c r="E1" s="15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4" t="s">
        <v>3302</v>
      </c>
      <c r="D3" s="15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1" workbookViewId="0">
      <selection activeCell="C70" sqref="C7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7" t="s">
        <v>542</v>
      </c>
      <c r="B1" s="167"/>
      <c r="C1" s="167"/>
      <c r="D1" s="16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5" t="str">
        <f>ENTE_PUBLICO_A</f>
        <v>Patronato de Bomberos de León Gto, Gobierno del Estado de Guanajuato (a)</v>
      </c>
      <c r="B2" s="156"/>
      <c r="C2" s="156"/>
      <c r="D2" s="157"/>
    </row>
    <row r="3" spans="1:11" ht="14.25" x14ac:dyDescent="0.45">
      <c r="A3" s="158" t="s">
        <v>166</v>
      </c>
      <c r="B3" s="159"/>
      <c r="C3" s="159"/>
      <c r="D3" s="160"/>
    </row>
    <row r="4" spans="1:11" ht="14.25" x14ac:dyDescent="0.45">
      <c r="A4" s="161" t="str">
        <f>TRIMESTRE</f>
        <v>Del 1 de enero al 30 de marzo de 2022 (b)</v>
      </c>
      <c r="B4" s="162"/>
      <c r="C4" s="162"/>
      <c r="D4" s="163"/>
    </row>
    <row r="5" spans="1:11" ht="14.25" x14ac:dyDescent="0.45">
      <c r="A5" s="164" t="s">
        <v>118</v>
      </c>
      <c r="B5" s="165"/>
      <c r="C5" s="165"/>
      <c r="D5" s="16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93437801</v>
      </c>
      <c r="C8" s="40">
        <f t="shared" ref="C8:D8" si="0">SUM(C9:C11)</f>
        <v>29439071.02</v>
      </c>
      <c r="D8" s="40">
        <f t="shared" si="0"/>
        <v>29439071.02</v>
      </c>
    </row>
    <row r="9" spans="1:11" x14ac:dyDescent="0.25">
      <c r="A9" s="53" t="s">
        <v>169</v>
      </c>
      <c r="B9" s="23">
        <v>93437801</v>
      </c>
      <c r="C9" s="23">
        <v>29439071.02</v>
      </c>
      <c r="D9" s="23">
        <v>29439071.02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93437801</v>
      </c>
      <c r="C13" s="40">
        <f t="shared" ref="C13:D13" si="1">C14+C15</f>
        <v>24069055.399999999</v>
      </c>
      <c r="D13" s="40">
        <f t="shared" si="1"/>
        <v>24069055.399999999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93437801</v>
      </c>
      <c r="C15" s="23">
        <v>24069055.399999999</v>
      </c>
      <c r="D15" s="23">
        <v>24069055.399999999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5370015.620000001</v>
      </c>
      <c r="D21" s="40">
        <f t="shared" si="3"/>
        <v>5370015.620000001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5370015.620000001</v>
      </c>
      <c r="D23" s="40">
        <f t="shared" si="4"/>
        <v>5370015.620000001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5370015.620000001</v>
      </c>
      <c r="D25" s="40">
        <f>D23-D17</f>
        <v>5370015.620000001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49">
        <v>0</v>
      </c>
      <c r="C30" s="149">
        <v>0</v>
      </c>
      <c r="D30" s="149">
        <v>0</v>
      </c>
    </row>
    <row r="31" spans="1:4" x14ac:dyDescent="0.25">
      <c r="A31" s="53" t="s">
        <v>188</v>
      </c>
      <c r="B31" s="149">
        <v>0</v>
      </c>
      <c r="C31" s="149">
        <v>0</v>
      </c>
      <c r="D31" s="149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5370015.620000001</v>
      </c>
      <c r="D33" s="61">
        <f t="shared" si="7"/>
        <v>5370015.620000001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93437801</v>
      </c>
      <c r="C48" s="124">
        <f>C9</f>
        <v>29439071.02</v>
      </c>
      <c r="D48" s="124">
        <f t="shared" ref="D48" si="11">D9</f>
        <v>29439071.02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93437801</v>
      </c>
      <c r="C57" s="61">
        <f>C48+C49-C53+C55</f>
        <v>29439071.02</v>
      </c>
      <c r="D57" s="61">
        <f t="shared" ref="D57" si="15">D48+D49-D53+D55</f>
        <v>29439071.02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93437801</v>
      </c>
      <c r="C59" s="61">
        <f t="shared" ref="C59:D59" si="16">C57-C49</f>
        <v>29439071.02</v>
      </c>
      <c r="D59" s="61">
        <f t="shared" si="16"/>
        <v>29439071.02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93437801</v>
      </c>
      <c r="C68" s="23">
        <f t="shared" ref="C68:D68" si="19">C15</f>
        <v>24069055.399999999</v>
      </c>
      <c r="D68" s="23">
        <f t="shared" si="19"/>
        <v>24069055.399999999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-93437801</v>
      </c>
      <c r="C72" s="40">
        <f t="shared" ref="C72:D72" si="21">C63+C64-C68+C70</f>
        <v>-24069055.399999999</v>
      </c>
      <c r="D72" s="40">
        <f t="shared" si="21"/>
        <v>-24069055.399999999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-93437801</v>
      </c>
      <c r="C74" s="40">
        <f>C72-C64</f>
        <v>-24069055.399999999</v>
      </c>
      <c r="D74" s="40">
        <f t="shared" ref="D74" si="22">D72-D64</f>
        <v>-24069055.399999999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93437801</v>
      </c>
      <c r="Q2" s="18">
        <f>'Formato 4'!C8</f>
        <v>29439071.02</v>
      </c>
      <c r="R2" s="18">
        <f>'Formato 4'!D8</f>
        <v>29439071.02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93437801</v>
      </c>
      <c r="Q3" s="18">
        <f>'Formato 4'!C9</f>
        <v>29439071.02</v>
      </c>
      <c r="R3" s="18">
        <f>'Formato 4'!D9</f>
        <v>29439071.02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93437801</v>
      </c>
      <c r="Q6" s="18">
        <f>'Formato 4'!C13</f>
        <v>24069055.399999999</v>
      </c>
      <c r="R6" s="18">
        <f>'Formato 4'!D13</f>
        <v>24069055.399999999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93437801</v>
      </c>
      <c r="Q8" s="18">
        <f>'Formato 4'!C15</f>
        <v>24069055.399999999</v>
      </c>
      <c r="R8" s="18">
        <f>'Formato 4'!D15</f>
        <v>24069055.399999999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5370015.620000001</v>
      </c>
      <c r="R12" s="18">
        <f>'Formato 4'!D21</f>
        <v>5370015.620000001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5370015.620000001</v>
      </c>
      <c r="R13" s="18">
        <f>'Formato 4'!D23</f>
        <v>5370015.620000001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5370015.620000001</v>
      </c>
      <c r="R14" s="18">
        <f>'Formato 4'!D25</f>
        <v>5370015.620000001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5370015.620000001</v>
      </c>
      <c r="R18">
        <f>'Formato 4'!D33</f>
        <v>5370015.620000001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93437801</v>
      </c>
      <c r="Q26">
        <f>'Formato 4'!C48</f>
        <v>29439071.02</v>
      </c>
      <c r="R26">
        <f>'Formato 4'!D48</f>
        <v>29439071.02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93437801</v>
      </c>
      <c r="Q36">
        <f>'Formato 4'!C68</f>
        <v>24069055.399999999</v>
      </c>
      <c r="R36">
        <f>'Formato 4'!D68</f>
        <v>24069055.399999999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-93437801</v>
      </c>
      <c r="Q38">
        <f>'Formato 4'!C72</f>
        <v>-24069055.399999999</v>
      </c>
      <c r="R38">
        <f>'Formato 4'!D72</f>
        <v>-24069055.399999999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-93437801</v>
      </c>
      <c r="Q39">
        <f>'Formato 4'!C74</f>
        <v>-24069055.399999999</v>
      </c>
      <c r="R39">
        <f>'Formato 4'!D74</f>
        <v>-24069055.399999999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61" zoomScale="85" zoomScaleNormal="85" workbookViewId="0">
      <selection activeCell="B25" sqref="B2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3" t="s">
        <v>206</v>
      </c>
      <c r="B1" s="173"/>
      <c r="C1" s="173"/>
      <c r="D1" s="173"/>
      <c r="E1" s="173"/>
      <c r="F1" s="173"/>
      <c r="G1" s="173"/>
    </row>
    <row r="2" spans="1:8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6"/>
      <c r="G2" s="157"/>
    </row>
    <row r="3" spans="1:8" x14ac:dyDescent="0.25">
      <c r="A3" s="158" t="s">
        <v>207</v>
      </c>
      <c r="B3" s="159"/>
      <c r="C3" s="159"/>
      <c r="D3" s="159"/>
      <c r="E3" s="159"/>
      <c r="F3" s="159"/>
      <c r="G3" s="160"/>
    </row>
    <row r="4" spans="1:8" ht="14.25" x14ac:dyDescent="0.45">
      <c r="A4" s="161" t="str">
        <f>TRIMESTRE</f>
        <v>Del 1 de enero al 30 de marzo de 2022 (b)</v>
      </c>
      <c r="B4" s="162"/>
      <c r="C4" s="162"/>
      <c r="D4" s="162"/>
      <c r="E4" s="162"/>
      <c r="F4" s="162"/>
      <c r="G4" s="163"/>
    </row>
    <row r="5" spans="1:8" ht="14.25" x14ac:dyDescent="0.45">
      <c r="A5" s="164" t="s">
        <v>118</v>
      </c>
      <c r="B5" s="165"/>
      <c r="C5" s="165"/>
      <c r="D5" s="165"/>
      <c r="E5" s="165"/>
      <c r="F5" s="165"/>
      <c r="G5" s="166"/>
    </row>
    <row r="6" spans="1:8" x14ac:dyDescent="0.25">
      <c r="A6" s="170" t="s">
        <v>214</v>
      </c>
      <c r="B6" s="172" t="s">
        <v>208</v>
      </c>
      <c r="C6" s="172"/>
      <c r="D6" s="172"/>
      <c r="E6" s="172"/>
      <c r="F6" s="172"/>
      <c r="G6" s="172" t="s">
        <v>209</v>
      </c>
    </row>
    <row r="7" spans="1:8" ht="30" x14ac:dyDescent="0.25">
      <c r="A7" s="17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8" x14ac:dyDescent="0.25">
      <c r="A15" s="53" t="s">
        <v>222</v>
      </c>
      <c r="B15" s="60">
        <v>6960000</v>
      </c>
      <c r="C15" s="60">
        <v>0</v>
      </c>
      <c r="D15" s="60">
        <v>6960000</v>
      </c>
      <c r="E15" s="60">
        <v>2368241.7999999998</v>
      </c>
      <c r="F15" s="60">
        <v>2368241.7999999998</v>
      </c>
      <c r="G15" s="60">
        <v>-4591758.2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86477801</v>
      </c>
      <c r="C34" s="60">
        <v>5451379</v>
      </c>
      <c r="D34" s="60">
        <v>91929180</v>
      </c>
      <c r="E34" s="60">
        <v>27070829.219999999</v>
      </c>
      <c r="F34" s="60">
        <v>27070829.219999999</v>
      </c>
      <c r="G34" s="60">
        <v>-59406971.780000001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93437801</v>
      </c>
      <c r="C41" s="61">
        <f t="shared" ref="C41:E41" si="3">SUM(C9,C10,C11,C12,C13,C14,C15,C16,C28,C34,C35,C37)</f>
        <v>5451379</v>
      </c>
      <c r="D41" s="61">
        <f t="shared" si="3"/>
        <v>98889180</v>
      </c>
      <c r="E41" s="61">
        <f t="shared" si="3"/>
        <v>29439071.02</v>
      </c>
      <c r="F41" s="61">
        <f>SUM(F9,F10,F11,F12,F13,F14,F15,F16,F28,F34,F35,F37)</f>
        <v>29439071.02</v>
      </c>
      <c r="G41" s="61">
        <f>SUM(G9,G10,G11,G12,G13,G14,G15,G16,G28,G34,G35,G37)</f>
        <v>-63998729.980000004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7">C68</f>
        <v>0</v>
      </c>
      <c r="D67" s="61">
        <f t="shared" si="7"/>
        <v>0</v>
      </c>
      <c r="E67" s="61">
        <f t="shared" si="7"/>
        <v>0</v>
      </c>
      <c r="F67" s="61">
        <f t="shared" si="7"/>
        <v>0</v>
      </c>
      <c r="G67" s="61">
        <f t="shared" si="7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93437801</v>
      </c>
      <c r="C70" s="61">
        <f t="shared" ref="C70:G70" si="8">C41+C65+C67</f>
        <v>5451379</v>
      </c>
      <c r="D70" s="61">
        <f t="shared" si="8"/>
        <v>98889180</v>
      </c>
      <c r="E70" s="61">
        <f t="shared" si="8"/>
        <v>29439071.02</v>
      </c>
      <c r="F70" s="61">
        <f t="shared" si="8"/>
        <v>29439071.02</v>
      </c>
      <c r="G70" s="61">
        <f t="shared" si="8"/>
        <v>-63998729.980000004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9">C73+C74</f>
        <v>0</v>
      </c>
      <c r="D75" s="61">
        <f t="shared" si="9"/>
        <v>0</v>
      </c>
      <c r="E75" s="61">
        <f t="shared" si="9"/>
        <v>0</v>
      </c>
      <c r="F75" s="61">
        <f t="shared" si="9"/>
        <v>0</v>
      </c>
      <c r="G75" s="61">
        <f t="shared" si="9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6960000</v>
      </c>
      <c r="Q9" s="18">
        <f>'Formato 5'!C15</f>
        <v>0</v>
      </c>
      <c r="R9" s="18">
        <f>'Formato 5'!D15</f>
        <v>6960000</v>
      </c>
      <c r="S9" s="18">
        <f>'Formato 5'!E15</f>
        <v>2368241.7999999998</v>
      </c>
      <c r="T9" s="18">
        <f>'Formato 5'!F15</f>
        <v>2368241.7999999998</v>
      </c>
      <c r="U9" s="18">
        <f>'Formato 5'!G15</f>
        <v>-4591758.2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86477801</v>
      </c>
      <c r="Q28" s="18">
        <f>'Formato 5'!C34</f>
        <v>5451379</v>
      </c>
      <c r="R28" s="18">
        <f>'Formato 5'!D34</f>
        <v>91929180</v>
      </c>
      <c r="S28" s="18">
        <f>'Formato 5'!E34</f>
        <v>27070829.219999999</v>
      </c>
      <c r="T28" s="18">
        <f>'Formato 5'!F34</f>
        <v>27070829.219999999</v>
      </c>
      <c r="U28" s="18">
        <f>'Formato 5'!G34</f>
        <v>-59406971.780000001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93437801</v>
      </c>
      <c r="Q34">
        <f>'Formato 5'!C41</f>
        <v>5451379</v>
      </c>
      <c r="R34">
        <f>'Formato 5'!D41</f>
        <v>98889180</v>
      </c>
      <c r="S34">
        <f>'Formato 5'!E41</f>
        <v>29439071.02</v>
      </c>
      <c r="T34">
        <f>'Formato 5'!F41</f>
        <v>29439071.02</v>
      </c>
      <c r="U34">
        <f>'Formato 5'!G41</f>
        <v>-63998729.980000004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9" zoomScale="79" zoomScaleNormal="79" zoomScalePageLayoutView="90" workbookViewId="0">
      <selection activeCell="A151" sqref="A15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4" t="s">
        <v>3285</v>
      </c>
      <c r="B1" s="173"/>
      <c r="C1" s="173"/>
      <c r="D1" s="173"/>
      <c r="E1" s="173"/>
      <c r="F1" s="173"/>
      <c r="G1" s="173"/>
    </row>
    <row r="2" spans="1:7" ht="14.25" x14ac:dyDescent="0.45">
      <c r="A2" s="177" t="str">
        <f>ENTE_PUBLICO_A</f>
        <v>Patronato de Bomberos de León Gto, Gobierno del Estado de Guanajuato (a)</v>
      </c>
      <c r="B2" s="177"/>
      <c r="C2" s="177"/>
      <c r="D2" s="177"/>
      <c r="E2" s="177"/>
      <c r="F2" s="177"/>
      <c r="G2" s="177"/>
    </row>
    <row r="3" spans="1:7" x14ac:dyDescent="0.25">
      <c r="A3" s="178" t="s">
        <v>277</v>
      </c>
      <c r="B3" s="178"/>
      <c r="C3" s="178"/>
      <c r="D3" s="178"/>
      <c r="E3" s="178"/>
      <c r="F3" s="178"/>
      <c r="G3" s="178"/>
    </row>
    <row r="4" spans="1:7" x14ac:dyDescent="0.25">
      <c r="A4" s="178" t="s">
        <v>278</v>
      </c>
      <c r="B4" s="178"/>
      <c r="C4" s="178"/>
      <c r="D4" s="178"/>
      <c r="E4" s="178"/>
      <c r="F4" s="178"/>
      <c r="G4" s="178"/>
    </row>
    <row r="5" spans="1:7" ht="14.25" x14ac:dyDescent="0.45">
      <c r="A5" s="179" t="str">
        <f>TRIMESTRE</f>
        <v>Del 1 de enero al 30 de marzo de 2022 (b)</v>
      </c>
      <c r="B5" s="179"/>
      <c r="C5" s="179"/>
      <c r="D5" s="179"/>
      <c r="E5" s="179"/>
      <c r="F5" s="179"/>
      <c r="G5" s="179"/>
    </row>
    <row r="6" spans="1:7" ht="14.25" x14ac:dyDescent="0.45">
      <c r="A6" s="171" t="s">
        <v>118</v>
      </c>
      <c r="B6" s="171"/>
      <c r="C6" s="171"/>
      <c r="D6" s="171"/>
      <c r="E6" s="171"/>
      <c r="F6" s="171"/>
      <c r="G6" s="171"/>
    </row>
    <row r="7" spans="1:7" ht="15" customHeight="1" x14ac:dyDescent="0.25">
      <c r="A7" s="175" t="s">
        <v>0</v>
      </c>
      <c r="B7" s="175" t="s">
        <v>279</v>
      </c>
      <c r="C7" s="175"/>
      <c r="D7" s="175"/>
      <c r="E7" s="175"/>
      <c r="F7" s="175"/>
      <c r="G7" s="176" t="s">
        <v>280</v>
      </c>
    </row>
    <row r="8" spans="1:7" ht="30" x14ac:dyDescent="0.25">
      <c r="A8" s="17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5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x14ac:dyDescent="0.25">
      <c r="A10" s="83" t="s">
        <v>286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1">SUM(C19:C27)</f>
        <v>0</v>
      </c>
      <c r="D18" s="80">
        <f t="shared" si="1"/>
        <v>0</v>
      </c>
      <c r="E18" s="80">
        <f t="shared" si="1"/>
        <v>0</v>
      </c>
      <c r="F18" s="80">
        <f t="shared" si="1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2">SUM(C29:C37)</f>
        <v>0</v>
      </c>
      <c r="D28" s="80">
        <f t="shared" si="2"/>
        <v>0</v>
      </c>
      <c r="E28" s="80">
        <f t="shared" si="2"/>
        <v>0</v>
      </c>
      <c r="F28" s="80">
        <f t="shared" si="2"/>
        <v>0</v>
      </c>
      <c r="G28" s="80">
        <f t="shared" si="2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3">SUM(C39:C47)</f>
        <v>0</v>
      </c>
      <c r="D38" s="80">
        <f t="shared" si="3"/>
        <v>0</v>
      </c>
      <c r="E38" s="80">
        <f t="shared" si="3"/>
        <v>0</v>
      </c>
      <c r="F38" s="80">
        <f t="shared" si="3"/>
        <v>0</v>
      </c>
      <c r="G38" s="80">
        <f t="shared" si="3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4">SUM(C49:C57)</f>
        <v>0</v>
      </c>
      <c r="D48" s="80">
        <f t="shared" si="4"/>
        <v>0</v>
      </c>
      <c r="E48" s="80">
        <f t="shared" si="4"/>
        <v>0</v>
      </c>
      <c r="F48" s="80">
        <f t="shared" si="4"/>
        <v>0</v>
      </c>
      <c r="G48" s="80">
        <f t="shared" si="4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5">SUM(C59:C61)</f>
        <v>0</v>
      </c>
      <c r="D58" s="80">
        <f t="shared" si="5"/>
        <v>0</v>
      </c>
      <c r="E58" s="80">
        <f t="shared" si="5"/>
        <v>0</v>
      </c>
      <c r="F58" s="80">
        <f t="shared" si="5"/>
        <v>0</v>
      </c>
      <c r="G58" s="80">
        <f t="shared" si="5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6">SUM(C63:C67,C69:C70)</f>
        <v>0</v>
      </c>
      <c r="D62" s="80">
        <f t="shared" si="6"/>
        <v>0</v>
      </c>
      <c r="E62" s="80">
        <f t="shared" si="6"/>
        <v>0</v>
      </c>
      <c r="F62" s="80">
        <f t="shared" si="6"/>
        <v>0</v>
      </c>
      <c r="G62" s="80">
        <f t="shared" si="6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7">SUM(C72:C74)</f>
        <v>0</v>
      </c>
      <c r="D71" s="80">
        <f t="shared" si="7"/>
        <v>0</v>
      </c>
      <c r="E71" s="80">
        <f t="shared" si="7"/>
        <v>0</v>
      </c>
      <c r="F71" s="80">
        <f t="shared" si="7"/>
        <v>0</v>
      </c>
      <c r="G71" s="80">
        <f t="shared" si="7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8">SUM(C76:C82)</f>
        <v>0</v>
      </c>
      <c r="D75" s="80">
        <f t="shared" si="8"/>
        <v>0</v>
      </c>
      <c r="E75" s="80">
        <f t="shared" si="8"/>
        <v>0</v>
      </c>
      <c r="F75" s="80">
        <f t="shared" si="8"/>
        <v>0</v>
      </c>
      <c r="G75" s="80">
        <f t="shared" si="8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93437801</v>
      </c>
      <c r="C84" s="79">
        <f t="shared" ref="C84:G84" si="9">SUM(C85,C93,C103,C113,C123,C133,C137,C146,C150)</f>
        <v>5451379</v>
      </c>
      <c r="D84" s="79">
        <f t="shared" si="9"/>
        <v>98889180</v>
      </c>
      <c r="E84" s="79">
        <f t="shared" si="9"/>
        <v>24069055.399999999</v>
      </c>
      <c r="F84" s="79">
        <f t="shared" si="9"/>
        <v>24069055.399999999</v>
      </c>
      <c r="G84" s="79">
        <f t="shared" si="9"/>
        <v>74820124.599999979</v>
      </c>
    </row>
    <row r="85" spans="1:7" x14ac:dyDescent="0.25">
      <c r="A85" s="83" t="s">
        <v>286</v>
      </c>
      <c r="B85" s="80">
        <f>SUM(B86:B92)</f>
        <v>86477801</v>
      </c>
      <c r="C85" s="80">
        <f t="shared" ref="C85:G85" si="10">SUM(C86:C92)</f>
        <v>5451379</v>
      </c>
      <c r="D85" s="80">
        <f t="shared" si="10"/>
        <v>91929180</v>
      </c>
      <c r="E85" s="80">
        <f t="shared" si="10"/>
        <v>20071479.009999998</v>
      </c>
      <c r="F85" s="80">
        <f t="shared" si="10"/>
        <v>20071479.009999998</v>
      </c>
      <c r="G85" s="80">
        <f t="shared" si="10"/>
        <v>71857700.989999995</v>
      </c>
    </row>
    <row r="86" spans="1:7" x14ac:dyDescent="0.25">
      <c r="A86" s="84" t="s">
        <v>287</v>
      </c>
      <c r="B86" s="80">
        <v>40429260.079999998</v>
      </c>
      <c r="C86" s="80">
        <v>5451379</v>
      </c>
      <c r="D86" s="80">
        <v>45880639.079999998</v>
      </c>
      <c r="E86" s="80">
        <v>11446657.939999999</v>
      </c>
      <c r="F86" s="80">
        <v>11446657.939999999</v>
      </c>
      <c r="G86" s="80">
        <v>34433981.140000001</v>
      </c>
    </row>
    <row r="87" spans="1:7" x14ac:dyDescent="0.25">
      <c r="A87" s="84" t="s">
        <v>288</v>
      </c>
      <c r="B87" s="80">
        <v>302325</v>
      </c>
      <c r="C87" s="80">
        <v>-30190.120000000003</v>
      </c>
      <c r="D87" s="80">
        <v>272134.88</v>
      </c>
      <c r="E87" s="80">
        <v>44693.22</v>
      </c>
      <c r="F87" s="80">
        <v>44693.22</v>
      </c>
      <c r="G87" s="80">
        <v>227441.66</v>
      </c>
    </row>
    <row r="88" spans="1:7" x14ac:dyDescent="0.25">
      <c r="A88" s="84" t="s">
        <v>289</v>
      </c>
      <c r="B88" s="80">
        <v>7302108</v>
      </c>
      <c r="C88" s="80">
        <v>53804.850000000006</v>
      </c>
      <c r="D88" s="80">
        <v>7355912.8499999996</v>
      </c>
      <c r="E88" s="80">
        <v>2009982.74</v>
      </c>
      <c r="F88" s="80">
        <v>2009982.74</v>
      </c>
      <c r="G88" s="80">
        <v>5345930.1099999994</v>
      </c>
    </row>
    <row r="89" spans="1:7" x14ac:dyDescent="0.25">
      <c r="A89" s="84" t="s">
        <v>290</v>
      </c>
      <c r="B89" s="80">
        <v>11814636</v>
      </c>
      <c r="C89" s="80">
        <v>0</v>
      </c>
      <c r="D89" s="80">
        <v>11814636</v>
      </c>
      <c r="E89" s="80">
        <v>2390385.1</v>
      </c>
      <c r="F89" s="80">
        <v>2390385.1</v>
      </c>
      <c r="G89" s="80">
        <v>9424250.9000000004</v>
      </c>
    </row>
    <row r="90" spans="1:7" x14ac:dyDescent="0.25">
      <c r="A90" s="84" t="s">
        <v>291</v>
      </c>
      <c r="B90" s="80">
        <v>24780444</v>
      </c>
      <c r="C90" s="80">
        <v>-23614.729999999981</v>
      </c>
      <c r="D90" s="80">
        <v>24756829.27</v>
      </c>
      <c r="E90" s="80">
        <v>4179760.01</v>
      </c>
      <c r="F90" s="80">
        <v>4179760.01</v>
      </c>
      <c r="G90" s="80">
        <v>20577069.259999998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1849027.92</v>
      </c>
      <c r="C92" s="80">
        <v>0</v>
      </c>
      <c r="D92" s="80">
        <v>1849027.92</v>
      </c>
      <c r="E92" s="80">
        <v>0</v>
      </c>
      <c r="F92" s="80">
        <v>0</v>
      </c>
      <c r="G92" s="80">
        <v>1849027.92</v>
      </c>
    </row>
    <row r="93" spans="1:7" x14ac:dyDescent="0.25">
      <c r="A93" s="83" t="s">
        <v>294</v>
      </c>
      <c r="B93" s="80">
        <f>SUM(B94:B102)</f>
        <v>3033123.26</v>
      </c>
      <c r="C93" s="80">
        <f t="shared" ref="C93:G93" si="11">SUM(C94:C102)</f>
        <v>-2.1827872842550278E-11</v>
      </c>
      <c r="D93" s="80">
        <f t="shared" si="11"/>
        <v>3033123.2600000002</v>
      </c>
      <c r="E93" s="80">
        <f t="shared" si="11"/>
        <v>1536687.6900000002</v>
      </c>
      <c r="F93" s="80">
        <f t="shared" si="11"/>
        <v>1536687.6900000002</v>
      </c>
      <c r="G93" s="80">
        <f t="shared" si="11"/>
        <v>1496435.5699999998</v>
      </c>
    </row>
    <row r="94" spans="1:7" x14ac:dyDescent="0.25">
      <c r="A94" s="84" t="s">
        <v>295</v>
      </c>
      <c r="B94" s="80">
        <v>181535.4</v>
      </c>
      <c r="C94" s="80">
        <v>9298.02</v>
      </c>
      <c r="D94" s="80">
        <v>190833.42</v>
      </c>
      <c r="E94" s="80">
        <v>71831.179999999993</v>
      </c>
      <c r="F94" s="80">
        <v>71831.179999999993</v>
      </c>
      <c r="G94" s="80">
        <v>119002.24000000002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52180.68</v>
      </c>
      <c r="C97" s="80">
        <v>-29180.9</v>
      </c>
      <c r="D97" s="80">
        <v>22999.78</v>
      </c>
      <c r="E97" s="80">
        <v>0</v>
      </c>
      <c r="F97" s="80">
        <v>0</v>
      </c>
      <c r="G97" s="80">
        <v>22999.78</v>
      </c>
    </row>
    <row r="98" spans="1:7" x14ac:dyDescent="0.25">
      <c r="A98" s="42" t="s">
        <v>299</v>
      </c>
      <c r="B98" s="80">
        <v>581965.68000000005</v>
      </c>
      <c r="C98" s="80">
        <v>55897.31</v>
      </c>
      <c r="D98" s="80">
        <v>637862.99</v>
      </c>
      <c r="E98" s="80">
        <v>208781.38</v>
      </c>
      <c r="F98" s="80">
        <v>208781.38</v>
      </c>
      <c r="G98" s="80">
        <v>429081.61</v>
      </c>
    </row>
    <row r="99" spans="1:7" x14ac:dyDescent="0.25">
      <c r="A99" s="84" t="s">
        <v>300</v>
      </c>
      <c r="B99" s="80">
        <v>1658488.8</v>
      </c>
      <c r="C99" s="80">
        <v>-30743.860000000015</v>
      </c>
      <c r="D99" s="80">
        <v>1627744.94</v>
      </c>
      <c r="E99" s="80">
        <v>1081167.6100000001</v>
      </c>
      <c r="F99" s="80">
        <v>1081167.6100000001</v>
      </c>
      <c r="G99" s="80">
        <v>546577.32999999984</v>
      </c>
    </row>
    <row r="100" spans="1:7" x14ac:dyDescent="0.25">
      <c r="A100" s="84" t="s">
        <v>301</v>
      </c>
      <c r="B100" s="80">
        <v>206141.88</v>
      </c>
      <c r="C100" s="80">
        <v>-6051.18</v>
      </c>
      <c r="D100" s="80">
        <v>200090.7</v>
      </c>
      <c r="E100" s="80">
        <v>49410</v>
      </c>
      <c r="F100" s="80">
        <v>49410</v>
      </c>
      <c r="G100" s="80">
        <v>150680.70000000001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352810.82</v>
      </c>
      <c r="C102" s="80">
        <v>780.61000000000058</v>
      </c>
      <c r="D102" s="80">
        <v>353591.43</v>
      </c>
      <c r="E102" s="80">
        <v>125497.52</v>
      </c>
      <c r="F102" s="80">
        <v>125497.52</v>
      </c>
      <c r="G102" s="80">
        <v>228093.90999999997</v>
      </c>
    </row>
    <row r="103" spans="1:7" x14ac:dyDescent="0.25">
      <c r="A103" s="83" t="s">
        <v>304</v>
      </c>
      <c r="B103" s="80">
        <f>SUM(B104:B112)</f>
        <v>3888212.5</v>
      </c>
      <c r="C103" s="80">
        <f>SUM(C104:C112)</f>
        <v>0</v>
      </c>
      <c r="D103" s="80">
        <f t="shared" ref="D103:G103" si="12">SUM(D104:D112)</f>
        <v>3888212.5</v>
      </c>
      <c r="E103" s="80">
        <f t="shared" si="12"/>
        <v>2457017.7000000002</v>
      </c>
      <c r="F103" s="80">
        <f t="shared" si="12"/>
        <v>2457017.7000000002</v>
      </c>
      <c r="G103" s="80">
        <f t="shared" si="12"/>
        <v>1431194.8000000003</v>
      </c>
    </row>
    <row r="104" spans="1:7" x14ac:dyDescent="0.25">
      <c r="A104" s="84" t="s">
        <v>305</v>
      </c>
      <c r="B104" s="80">
        <v>581822.28</v>
      </c>
      <c r="C104" s="80">
        <v>28006.149999999998</v>
      </c>
      <c r="D104" s="80">
        <v>609828.43000000005</v>
      </c>
      <c r="E104" s="80">
        <v>269666.59999999998</v>
      </c>
      <c r="F104" s="80">
        <v>269666.59999999998</v>
      </c>
      <c r="G104" s="80">
        <v>340161.83000000007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399210.23999999999</v>
      </c>
      <c r="C106" s="80">
        <v>134258.13999999998</v>
      </c>
      <c r="D106" s="80">
        <v>533468.38</v>
      </c>
      <c r="E106" s="80">
        <v>360536</v>
      </c>
      <c r="F106" s="80">
        <v>360536</v>
      </c>
      <c r="G106" s="80">
        <v>172932.38</v>
      </c>
    </row>
    <row r="107" spans="1:7" x14ac:dyDescent="0.25">
      <c r="A107" s="84" t="s">
        <v>308</v>
      </c>
      <c r="B107" s="80">
        <v>343213.92</v>
      </c>
      <c r="C107" s="80">
        <v>-147020.46</v>
      </c>
      <c r="D107" s="80">
        <v>196193.46</v>
      </c>
      <c r="E107" s="80">
        <v>29635.5</v>
      </c>
      <c r="F107" s="80">
        <v>29635.5</v>
      </c>
      <c r="G107" s="80">
        <v>166557.96</v>
      </c>
    </row>
    <row r="108" spans="1:7" x14ac:dyDescent="0.25">
      <c r="A108" s="84" t="s">
        <v>309</v>
      </c>
      <c r="B108" s="80">
        <v>803525.62</v>
      </c>
      <c r="C108" s="80">
        <v>69495.19</v>
      </c>
      <c r="D108" s="80">
        <v>873020.81</v>
      </c>
      <c r="E108" s="80">
        <v>712106.89</v>
      </c>
      <c r="F108" s="80">
        <v>712106.89</v>
      </c>
      <c r="G108" s="80">
        <v>160913.92000000004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6168.6</v>
      </c>
      <c r="C110" s="80">
        <v>0</v>
      </c>
      <c r="D110" s="80">
        <v>6168.6</v>
      </c>
      <c r="E110" s="80">
        <v>3327.2</v>
      </c>
      <c r="F110" s="80">
        <v>3327.2</v>
      </c>
      <c r="G110" s="80">
        <v>2841.4000000000005</v>
      </c>
    </row>
    <row r="111" spans="1:7" x14ac:dyDescent="0.25">
      <c r="A111" s="84" t="s">
        <v>312</v>
      </c>
      <c r="B111" s="80">
        <v>382768.2</v>
      </c>
      <c r="C111" s="80">
        <v>54825.350000000006</v>
      </c>
      <c r="D111" s="80">
        <v>437593.55</v>
      </c>
      <c r="E111" s="80">
        <v>345401.14</v>
      </c>
      <c r="F111" s="80">
        <v>345401.14</v>
      </c>
      <c r="G111" s="80">
        <v>92192.409999999974</v>
      </c>
    </row>
    <row r="112" spans="1:7" x14ac:dyDescent="0.25">
      <c r="A112" s="84" t="s">
        <v>313</v>
      </c>
      <c r="B112" s="80">
        <v>1371503.64</v>
      </c>
      <c r="C112" s="80">
        <v>-139564.37000000011</v>
      </c>
      <c r="D112" s="80">
        <v>1231939.27</v>
      </c>
      <c r="E112" s="80">
        <v>736344.37</v>
      </c>
      <c r="F112" s="80">
        <v>736344.37</v>
      </c>
      <c r="G112" s="80">
        <v>495594.9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3">SUM(C114:C122)</f>
        <v>0</v>
      </c>
      <c r="D113" s="80">
        <f t="shared" si="13"/>
        <v>0</v>
      </c>
      <c r="E113" s="80">
        <f t="shared" si="13"/>
        <v>0</v>
      </c>
      <c r="F113" s="80">
        <f t="shared" si="13"/>
        <v>0</v>
      </c>
      <c r="G113" s="80">
        <f t="shared" si="13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38664.239999999998</v>
      </c>
      <c r="C123" s="80">
        <f t="shared" ref="C123:G123" si="14">SUM(C124:C132)</f>
        <v>0</v>
      </c>
      <c r="D123" s="80">
        <f t="shared" si="14"/>
        <v>38664.239999999998</v>
      </c>
      <c r="E123" s="80">
        <f t="shared" si="14"/>
        <v>3871</v>
      </c>
      <c r="F123" s="80">
        <f t="shared" si="14"/>
        <v>3871</v>
      </c>
      <c r="G123" s="80">
        <f t="shared" si="14"/>
        <v>34793.24</v>
      </c>
    </row>
    <row r="124" spans="1:7" x14ac:dyDescent="0.25">
      <c r="A124" s="84" t="s">
        <v>325</v>
      </c>
      <c r="B124" s="80">
        <v>32935.56</v>
      </c>
      <c r="C124" s="80">
        <v>0</v>
      </c>
      <c r="D124" s="80">
        <v>32935.56</v>
      </c>
      <c r="E124" s="80">
        <v>3871</v>
      </c>
      <c r="F124" s="80">
        <v>3871</v>
      </c>
      <c r="G124" s="80">
        <v>29064.559999999998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5728.68</v>
      </c>
      <c r="C126" s="80">
        <v>0</v>
      </c>
      <c r="D126" s="80">
        <v>5728.68</v>
      </c>
      <c r="E126" s="80">
        <v>0</v>
      </c>
      <c r="F126" s="80">
        <v>0</v>
      </c>
      <c r="G126" s="80">
        <v>5728.68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5">SUM(C134:C136)</f>
        <v>0</v>
      </c>
      <c r="D133" s="80">
        <f t="shared" si="15"/>
        <v>0</v>
      </c>
      <c r="E133" s="80">
        <f t="shared" si="15"/>
        <v>0</v>
      </c>
      <c r="F133" s="80">
        <f t="shared" si="15"/>
        <v>0</v>
      </c>
      <c r="G133" s="80">
        <f t="shared" si="15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6">SUM(C138:C142,C144:C145)</f>
        <v>0</v>
      </c>
      <c r="D137" s="80">
        <f t="shared" si="16"/>
        <v>0</v>
      </c>
      <c r="E137" s="80">
        <f t="shared" si="16"/>
        <v>0</v>
      </c>
      <c r="F137" s="80">
        <f t="shared" si="16"/>
        <v>0</v>
      </c>
      <c r="G137" s="80">
        <f t="shared" si="16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7">SUM(C147:C149)</f>
        <v>0</v>
      </c>
      <c r="D146" s="80">
        <f t="shared" si="17"/>
        <v>0</v>
      </c>
      <c r="E146" s="80">
        <f t="shared" si="17"/>
        <v>0</v>
      </c>
      <c r="F146" s="80">
        <f t="shared" si="17"/>
        <v>0</v>
      </c>
      <c r="G146" s="80">
        <f t="shared" si="17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8">SUM(C151:C157)</f>
        <v>0</v>
      </c>
      <c r="D150" s="80">
        <f t="shared" si="18"/>
        <v>0</v>
      </c>
      <c r="E150" s="80">
        <f t="shared" si="18"/>
        <v>0</v>
      </c>
      <c r="F150" s="80">
        <f t="shared" si="18"/>
        <v>0</v>
      </c>
      <c r="G150" s="80">
        <f t="shared" si="18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93437801</v>
      </c>
      <c r="C159" s="79">
        <f t="shared" ref="C159:G159" si="19">C9+C84</f>
        <v>5451379</v>
      </c>
      <c r="D159" s="79">
        <f t="shared" si="19"/>
        <v>98889180</v>
      </c>
      <c r="E159" s="79">
        <f t="shared" si="19"/>
        <v>24069055.399999999</v>
      </c>
      <c r="F159" s="79">
        <f t="shared" si="19"/>
        <v>24069055.399999999</v>
      </c>
      <c r="G159" s="79">
        <f t="shared" si="19"/>
        <v>74820124.599999979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93437801</v>
      </c>
      <c r="Q76">
        <f>'Formato 6 a)'!C84</f>
        <v>5451379</v>
      </c>
      <c r="R76">
        <f>'Formato 6 a)'!D84</f>
        <v>98889180</v>
      </c>
      <c r="S76">
        <f>'Formato 6 a)'!E84</f>
        <v>24069055.399999999</v>
      </c>
      <c r="T76">
        <f>'Formato 6 a)'!F84</f>
        <v>24069055.399999999</v>
      </c>
      <c r="U76">
        <f>'Formato 6 a)'!G84</f>
        <v>74820124.599999979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86477801</v>
      </c>
      <c r="Q77">
        <f>'Formato 6 a)'!C85</f>
        <v>5451379</v>
      </c>
      <c r="R77">
        <f>'Formato 6 a)'!D85</f>
        <v>91929180</v>
      </c>
      <c r="S77">
        <f>'Formato 6 a)'!E85</f>
        <v>20071479.009999998</v>
      </c>
      <c r="T77">
        <f>'Formato 6 a)'!F85</f>
        <v>20071479.009999998</v>
      </c>
      <c r="U77">
        <f>'Formato 6 a)'!G85</f>
        <v>71857700.989999995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40429260.079999998</v>
      </c>
      <c r="Q78">
        <f>'Formato 6 a)'!C86</f>
        <v>5451379</v>
      </c>
      <c r="R78">
        <f>'Formato 6 a)'!D86</f>
        <v>45880639.079999998</v>
      </c>
      <c r="S78">
        <f>'Formato 6 a)'!E86</f>
        <v>11446657.939999999</v>
      </c>
      <c r="T78">
        <f>'Formato 6 a)'!F86</f>
        <v>11446657.939999999</v>
      </c>
      <c r="U78">
        <f>'Formato 6 a)'!G86</f>
        <v>34433981.140000001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302325</v>
      </c>
      <c r="Q79">
        <f>'Formato 6 a)'!C87</f>
        <v>-30190.120000000003</v>
      </c>
      <c r="R79">
        <f>'Formato 6 a)'!D87</f>
        <v>272134.88</v>
      </c>
      <c r="S79">
        <f>'Formato 6 a)'!E87</f>
        <v>44693.22</v>
      </c>
      <c r="T79">
        <f>'Formato 6 a)'!F87</f>
        <v>44693.22</v>
      </c>
      <c r="U79">
        <f>'Formato 6 a)'!G87</f>
        <v>227441.66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7302108</v>
      </c>
      <c r="Q80">
        <f>'Formato 6 a)'!C88</f>
        <v>53804.850000000006</v>
      </c>
      <c r="R80">
        <f>'Formato 6 a)'!D88</f>
        <v>7355912.8499999996</v>
      </c>
      <c r="S80">
        <f>'Formato 6 a)'!E88</f>
        <v>2009982.74</v>
      </c>
      <c r="T80">
        <f>'Formato 6 a)'!F88</f>
        <v>2009982.74</v>
      </c>
      <c r="U80">
        <f>'Formato 6 a)'!G88</f>
        <v>5345930.1099999994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11814636</v>
      </c>
      <c r="Q81">
        <f>'Formato 6 a)'!C89</f>
        <v>0</v>
      </c>
      <c r="R81">
        <f>'Formato 6 a)'!D89</f>
        <v>11814636</v>
      </c>
      <c r="S81">
        <f>'Formato 6 a)'!E89</f>
        <v>2390385.1</v>
      </c>
      <c r="T81">
        <f>'Formato 6 a)'!F89</f>
        <v>2390385.1</v>
      </c>
      <c r="U81">
        <f>'Formato 6 a)'!G89</f>
        <v>9424250.9000000004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24780444</v>
      </c>
      <c r="Q82">
        <f>'Formato 6 a)'!C90</f>
        <v>-23614.729999999981</v>
      </c>
      <c r="R82">
        <f>'Formato 6 a)'!D90</f>
        <v>24756829.27</v>
      </c>
      <c r="S82">
        <f>'Formato 6 a)'!E90</f>
        <v>4179760.01</v>
      </c>
      <c r="T82">
        <f>'Formato 6 a)'!F90</f>
        <v>4179760.01</v>
      </c>
      <c r="U82">
        <f>'Formato 6 a)'!G90</f>
        <v>20577069.259999998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1849027.92</v>
      </c>
      <c r="Q84">
        <f>'Formato 6 a)'!C92</f>
        <v>0</v>
      </c>
      <c r="R84">
        <f>'Formato 6 a)'!D92</f>
        <v>1849027.92</v>
      </c>
      <c r="S84">
        <f>'Formato 6 a)'!E92</f>
        <v>0</v>
      </c>
      <c r="T84">
        <f>'Formato 6 a)'!F92</f>
        <v>0</v>
      </c>
      <c r="U84">
        <f>'Formato 6 a)'!G92</f>
        <v>1849027.92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3033123.26</v>
      </c>
      <c r="Q85">
        <f>'Formato 6 a)'!C93</f>
        <v>-2.1827872842550278E-11</v>
      </c>
      <c r="R85">
        <f>'Formato 6 a)'!D93</f>
        <v>3033123.2600000002</v>
      </c>
      <c r="S85">
        <f>'Formato 6 a)'!E93</f>
        <v>1536687.6900000002</v>
      </c>
      <c r="T85">
        <f>'Formato 6 a)'!F93</f>
        <v>1536687.6900000002</v>
      </c>
      <c r="U85">
        <f>'Formato 6 a)'!G93</f>
        <v>1496435.5699999998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181535.4</v>
      </c>
      <c r="Q86">
        <f>'Formato 6 a)'!C94</f>
        <v>9298.02</v>
      </c>
      <c r="R86">
        <f>'Formato 6 a)'!D94</f>
        <v>190833.42</v>
      </c>
      <c r="S86">
        <f>'Formato 6 a)'!E94</f>
        <v>71831.179999999993</v>
      </c>
      <c r="T86">
        <f>'Formato 6 a)'!F94</f>
        <v>71831.179999999993</v>
      </c>
      <c r="U86">
        <f>'Formato 6 a)'!G94</f>
        <v>119002.24000000002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52180.68</v>
      </c>
      <c r="Q89">
        <f>'Formato 6 a)'!C97</f>
        <v>-29180.9</v>
      </c>
      <c r="R89">
        <f>'Formato 6 a)'!D97</f>
        <v>22999.78</v>
      </c>
      <c r="S89">
        <f>'Formato 6 a)'!E97</f>
        <v>0</v>
      </c>
      <c r="T89">
        <f>'Formato 6 a)'!F97</f>
        <v>0</v>
      </c>
      <c r="U89">
        <f>'Formato 6 a)'!G97</f>
        <v>22999.78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581965.68000000005</v>
      </c>
      <c r="Q90">
        <f>'Formato 6 a)'!C98</f>
        <v>55897.31</v>
      </c>
      <c r="R90">
        <f>'Formato 6 a)'!D98</f>
        <v>637862.99</v>
      </c>
      <c r="S90">
        <f>'Formato 6 a)'!E98</f>
        <v>208781.38</v>
      </c>
      <c r="T90">
        <f>'Formato 6 a)'!F98</f>
        <v>208781.38</v>
      </c>
      <c r="U90">
        <f>'Formato 6 a)'!G98</f>
        <v>429081.61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1658488.8</v>
      </c>
      <c r="Q91">
        <f>'Formato 6 a)'!C99</f>
        <v>-30743.860000000015</v>
      </c>
      <c r="R91">
        <f>'Formato 6 a)'!D99</f>
        <v>1627744.94</v>
      </c>
      <c r="S91">
        <f>'Formato 6 a)'!E99</f>
        <v>1081167.6100000001</v>
      </c>
      <c r="T91">
        <f>'Formato 6 a)'!F99</f>
        <v>1081167.6100000001</v>
      </c>
      <c r="U91">
        <f>'Formato 6 a)'!G99</f>
        <v>546577.32999999984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206141.88</v>
      </c>
      <c r="Q92">
        <f>'Formato 6 a)'!C100</f>
        <v>-6051.18</v>
      </c>
      <c r="R92">
        <f>'Formato 6 a)'!D100</f>
        <v>200090.7</v>
      </c>
      <c r="S92">
        <f>'Formato 6 a)'!E100</f>
        <v>49410</v>
      </c>
      <c r="T92">
        <f>'Formato 6 a)'!F100</f>
        <v>49410</v>
      </c>
      <c r="U92">
        <f>'Formato 6 a)'!G100</f>
        <v>150680.70000000001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352810.82</v>
      </c>
      <c r="Q94">
        <f>'Formato 6 a)'!C102</f>
        <v>780.61000000000058</v>
      </c>
      <c r="R94">
        <f>'Formato 6 a)'!D102</f>
        <v>353591.43</v>
      </c>
      <c r="S94">
        <f>'Formato 6 a)'!E102</f>
        <v>125497.52</v>
      </c>
      <c r="T94">
        <f>'Formato 6 a)'!F102</f>
        <v>125497.52</v>
      </c>
      <c r="U94">
        <f>'Formato 6 a)'!G102</f>
        <v>228093.90999999997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3888212.5</v>
      </c>
      <c r="Q95">
        <f>'Formato 6 a)'!C103</f>
        <v>0</v>
      </c>
      <c r="R95">
        <f>'Formato 6 a)'!D103</f>
        <v>3888212.5</v>
      </c>
      <c r="S95">
        <f>'Formato 6 a)'!E103</f>
        <v>2457017.7000000002</v>
      </c>
      <c r="T95">
        <f>'Formato 6 a)'!F103</f>
        <v>2457017.7000000002</v>
      </c>
      <c r="U95">
        <f>'Formato 6 a)'!G103</f>
        <v>1431194.8000000003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581822.28</v>
      </c>
      <c r="Q96">
        <f>'Formato 6 a)'!C104</f>
        <v>28006.149999999998</v>
      </c>
      <c r="R96">
        <f>'Formato 6 a)'!D104</f>
        <v>609828.43000000005</v>
      </c>
      <c r="S96">
        <f>'Formato 6 a)'!E104</f>
        <v>269666.59999999998</v>
      </c>
      <c r="T96">
        <f>'Formato 6 a)'!F104</f>
        <v>269666.59999999998</v>
      </c>
      <c r="U96">
        <f>'Formato 6 a)'!G104</f>
        <v>340161.83000000007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399210.23999999999</v>
      </c>
      <c r="Q98">
        <f>'Formato 6 a)'!C106</f>
        <v>134258.13999999998</v>
      </c>
      <c r="R98">
        <f>'Formato 6 a)'!D106</f>
        <v>533468.38</v>
      </c>
      <c r="S98">
        <f>'Formato 6 a)'!E106</f>
        <v>360536</v>
      </c>
      <c r="T98">
        <f>'Formato 6 a)'!F106</f>
        <v>360536</v>
      </c>
      <c r="U98">
        <f>'Formato 6 a)'!G106</f>
        <v>172932.38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343213.92</v>
      </c>
      <c r="Q99">
        <f>'Formato 6 a)'!C107</f>
        <v>-147020.46</v>
      </c>
      <c r="R99">
        <f>'Formato 6 a)'!D107</f>
        <v>196193.46</v>
      </c>
      <c r="S99">
        <f>'Formato 6 a)'!E107</f>
        <v>29635.5</v>
      </c>
      <c r="T99">
        <f>'Formato 6 a)'!F107</f>
        <v>29635.5</v>
      </c>
      <c r="U99">
        <f>'Formato 6 a)'!G107</f>
        <v>166557.96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803525.62</v>
      </c>
      <c r="Q100">
        <f>'Formato 6 a)'!C108</f>
        <v>69495.19</v>
      </c>
      <c r="R100">
        <f>'Formato 6 a)'!D108</f>
        <v>873020.81</v>
      </c>
      <c r="S100">
        <f>'Formato 6 a)'!E108</f>
        <v>712106.89</v>
      </c>
      <c r="T100">
        <f>'Formato 6 a)'!F108</f>
        <v>712106.89</v>
      </c>
      <c r="U100">
        <f>'Formato 6 a)'!G108</f>
        <v>160913.92000000004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6168.6</v>
      </c>
      <c r="Q102">
        <f>'Formato 6 a)'!C110</f>
        <v>0</v>
      </c>
      <c r="R102">
        <f>'Formato 6 a)'!D110</f>
        <v>6168.6</v>
      </c>
      <c r="S102">
        <f>'Formato 6 a)'!E110</f>
        <v>3327.2</v>
      </c>
      <c r="T102">
        <f>'Formato 6 a)'!F110</f>
        <v>3327.2</v>
      </c>
      <c r="U102">
        <f>'Formato 6 a)'!G110</f>
        <v>2841.4000000000005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382768.2</v>
      </c>
      <c r="Q103">
        <f>'Formato 6 a)'!C111</f>
        <v>54825.350000000006</v>
      </c>
      <c r="R103">
        <f>'Formato 6 a)'!D111</f>
        <v>437593.55</v>
      </c>
      <c r="S103">
        <f>'Formato 6 a)'!E111</f>
        <v>345401.14</v>
      </c>
      <c r="T103">
        <f>'Formato 6 a)'!F111</f>
        <v>345401.14</v>
      </c>
      <c r="U103">
        <f>'Formato 6 a)'!G111</f>
        <v>92192.409999999974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1371503.64</v>
      </c>
      <c r="Q104">
        <f>'Formato 6 a)'!C112</f>
        <v>-139564.37000000011</v>
      </c>
      <c r="R104">
        <f>'Formato 6 a)'!D112</f>
        <v>1231939.27</v>
      </c>
      <c r="S104">
        <f>'Formato 6 a)'!E112</f>
        <v>736344.37</v>
      </c>
      <c r="T104">
        <f>'Formato 6 a)'!F112</f>
        <v>736344.37</v>
      </c>
      <c r="U104">
        <f>'Formato 6 a)'!G112</f>
        <v>495594.9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38664.239999999998</v>
      </c>
      <c r="Q115">
        <f>'Formato 6 a)'!C123</f>
        <v>0</v>
      </c>
      <c r="R115">
        <f>'Formato 6 a)'!D123</f>
        <v>38664.239999999998</v>
      </c>
      <c r="S115">
        <f>'Formato 6 a)'!E123</f>
        <v>3871</v>
      </c>
      <c r="T115">
        <f>'Formato 6 a)'!F123</f>
        <v>3871</v>
      </c>
      <c r="U115">
        <f>'Formato 6 a)'!G123</f>
        <v>34793.24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32935.56</v>
      </c>
      <c r="Q116">
        <f>'Formato 6 a)'!C124</f>
        <v>0</v>
      </c>
      <c r="R116">
        <f>'Formato 6 a)'!D124</f>
        <v>32935.56</v>
      </c>
      <c r="S116">
        <f>'Formato 6 a)'!E124</f>
        <v>3871</v>
      </c>
      <c r="T116">
        <f>'Formato 6 a)'!F124</f>
        <v>3871</v>
      </c>
      <c r="U116">
        <f>'Formato 6 a)'!G124</f>
        <v>29064.559999999998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5728.68</v>
      </c>
      <c r="Q118">
        <f>'Formato 6 a)'!C126</f>
        <v>0</v>
      </c>
      <c r="R118">
        <f>'Formato 6 a)'!D126</f>
        <v>5728.68</v>
      </c>
      <c r="S118">
        <f>'Formato 6 a)'!E126</f>
        <v>0</v>
      </c>
      <c r="T118">
        <f>'Formato 6 a)'!F126</f>
        <v>0</v>
      </c>
      <c r="U118">
        <f>'Formato 6 a)'!G126</f>
        <v>5728.68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93437801</v>
      </c>
      <c r="Q150">
        <f>'Formato 6 a)'!C159</f>
        <v>5451379</v>
      </c>
      <c r="R150">
        <f>'Formato 6 a)'!D159</f>
        <v>98889180</v>
      </c>
      <c r="S150">
        <f>'Formato 6 a)'!E159</f>
        <v>24069055.399999999</v>
      </c>
      <c r="T150">
        <f>'Formato 6 a)'!F159</f>
        <v>24069055.399999999</v>
      </c>
      <c r="U150">
        <f>'Formato 6 a)'!G159</f>
        <v>74820124.599999979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0" zoomScale="90" zoomScaleNormal="90" workbookViewId="0">
      <selection activeCell="B26" sqref="B26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4" t="s">
        <v>3290</v>
      </c>
      <c r="B1" s="174"/>
      <c r="C1" s="174"/>
      <c r="D1" s="174"/>
      <c r="E1" s="174"/>
      <c r="F1" s="174"/>
      <c r="G1" s="174"/>
    </row>
    <row r="2" spans="1:7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431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marzo de 2022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0</v>
      </c>
      <c r="B7" s="172" t="s">
        <v>279</v>
      </c>
      <c r="C7" s="172"/>
      <c r="D7" s="172"/>
      <c r="E7" s="172"/>
      <c r="F7" s="172"/>
      <c r="G7" s="176" t="s">
        <v>280</v>
      </c>
    </row>
    <row r="8" spans="1:7" ht="30" x14ac:dyDescent="0.25">
      <c r="A8" s="17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5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93437801</v>
      </c>
      <c r="C19" s="61">
        <f>SUM(C20:GASTO_E_FIN_02)</f>
        <v>5451379</v>
      </c>
      <c r="D19" s="61">
        <f>SUM(D20:GASTO_E_FIN_03)</f>
        <v>98889180</v>
      </c>
      <c r="E19" s="61">
        <f>SUM(E20:GASTO_E_FIN_04)</f>
        <v>24069055.399999999</v>
      </c>
      <c r="F19" s="61">
        <f>SUM(F20:GASTO_E_FIN_05)</f>
        <v>24069055.399999999</v>
      </c>
      <c r="G19" s="61">
        <f>SUM(G20:GASTO_E_FIN_06)</f>
        <v>74820124.599999994</v>
      </c>
    </row>
    <row r="20" spans="1:7" s="24" customFormat="1" x14ac:dyDescent="0.25">
      <c r="A20" s="144" t="s">
        <v>432</v>
      </c>
      <c r="B20" s="60">
        <v>93437801</v>
      </c>
      <c r="C20" s="60">
        <v>5451379</v>
      </c>
      <c r="D20" s="60">
        <v>98889180</v>
      </c>
      <c r="E20" s="60">
        <v>24069055.399999999</v>
      </c>
      <c r="F20" s="60">
        <v>24069055.399999999</v>
      </c>
      <c r="G20" s="60">
        <v>74820124.599999994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93437801</v>
      </c>
      <c r="C29" s="61">
        <f>GASTO_NE_T2+GASTO_E_T2</f>
        <v>5451379</v>
      </c>
      <c r="D29" s="61">
        <f>GASTO_NE_T3+GASTO_E_T3</f>
        <v>98889180</v>
      </c>
      <c r="E29" s="61">
        <f>GASTO_NE_T4+GASTO_E_T4</f>
        <v>24069055.399999999</v>
      </c>
      <c r="F29" s="61">
        <f>GASTO_NE_T5+GASTO_E_T5</f>
        <v>24069055.399999999</v>
      </c>
      <c r="G29" s="61">
        <f>GASTO_NE_T6+GASTO_E_T6</f>
        <v>74820124.599999994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93437801</v>
      </c>
      <c r="Q3" s="18">
        <f>GASTO_E_T2</f>
        <v>5451379</v>
      </c>
      <c r="R3" s="18">
        <f>GASTO_E_T3</f>
        <v>98889180</v>
      </c>
      <c r="S3" s="18">
        <f>GASTO_E_T4</f>
        <v>24069055.399999999</v>
      </c>
      <c r="T3" s="18">
        <f>GASTO_E_T5</f>
        <v>24069055.399999999</v>
      </c>
      <c r="U3" s="18">
        <f>GASTO_E_T6</f>
        <v>74820124.599999994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93437801</v>
      </c>
      <c r="Q4" s="18">
        <f>TOTAL_E_T2</f>
        <v>5451379</v>
      </c>
      <c r="R4" s="18">
        <f>TOTAL_E_T3</f>
        <v>98889180</v>
      </c>
      <c r="S4" s="18">
        <f>TOTAL_E_T4</f>
        <v>24069055.399999999</v>
      </c>
      <c r="T4" s="18">
        <f>TOTAL_E_T5</f>
        <v>24069055.399999999</v>
      </c>
      <c r="U4" s="18">
        <f>TOTAL_E_T6</f>
        <v>74820124.599999994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E73" sqref="E7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0" t="s">
        <v>3289</v>
      </c>
      <c r="B1" s="181"/>
      <c r="C1" s="181"/>
      <c r="D1" s="181"/>
      <c r="E1" s="181"/>
      <c r="F1" s="181"/>
      <c r="G1" s="181"/>
    </row>
    <row r="2" spans="1:7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396</v>
      </c>
      <c r="B3" s="159"/>
      <c r="C3" s="159"/>
      <c r="D3" s="159"/>
      <c r="E3" s="159"/>
      <c r="F3" s="159"/>
      <c r="G3" s="160"/>
    </row>
    <row r="4" spans="1:7" x14ac:dyDescent="0.25">
      <c r="A4" s="158" t="s">
        <v>397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marzo de 2022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59" t="s">
        <v>0</v>
      </c>
      <c r="B7" s="164" t="s">
        <v>279</v>
      </c>
      <c r="C7" s="165"/>
      <c r="D7" s="165"/>
      <c r="E7" s="165"/>
      <c r="F7" s="166"/>
      <c r="G7" s="176" t="s">
        <v>3286</v>
      </c>
    </row>
    <row r="8" spans="1:7" ht="30.75" customHeight="1" x14ac:dyDescent="0.25">
      <c r="A8" s="15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5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x14ac:dyDescent="0.25">
      <c r="A10" s="53" t="s">
        <v>364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1">SUM(C20:C26)</f>
        <v>0</v>
      </c>
      <c r="D19" s="71">
        <f t="shared" si="1"/>
        <v>0</v>
      </c>
      <c r="E19" s="71">
        <f t="shared" si="1"/>
        <v>0</v>
      </c>
      <c r="F19" s="71">
        <f t="shared" si="1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2">SUM(C28:C36)</f>
        <v>0</v>
      </c>
      <c r="D27" s="71">
        <f t="shared" si="2"/>
        <v>0</v>
      </c>
      <c r="E27" s="71">
        <f t="shared" si="2"/>
        <v>0</v>
      </c>
      <c r="F27" s="71">
        <f t="shared" si="2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3">SUM(C38:C41)</f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93437801</v>
      </c>
      <c r="C43" s="73">
        <f t="shared" ref="C43:G43" si="4">SUM(C44,C53,C61,C71)</f>
        <v>5451379</v>
      </c>
      <c r="D43" s="73">
        <f t="shared" si="4"/>
        <v>98889180</v>
      </c>
      <c r="E43" s="73">
        <f t="shared" si="4"/>
        <v>24069055.399999999</v>
      </c>
      <c r="F43" s="73">
        <f t="shared" si="4"/>
        <v>24069055.399999999</v>
      </c>
      <c r="G43" s="73">
        <f t="shared" si="4"/>
        <v>74820124.599999994</v>
      </c>
    </row>
    <row r="44" spans="1:7" x14ac:dyDescent="0.25">
      <c r="A44" s="53" t="s">
        <v>430</v>
      </c>
      <c r="B44" s="72">
        <f>SUM(B45:B52)</f>
        <v>93437801</v>
      </c>
      <c r="C44" s="72">
        <f t="shared" ref="C44:G44" si="5">SUM(C45:C52)</f>
        <v>5451379</v>
      </c>
      <c r="D44" s="72">
        <f t="shared" si="5"/>
        <v>98889180</v>
      </c>
      <c r="E44" s="72">
        <f t="shared" si="5"/>
        <v>24069055.399999999</v>
      </c>
      <c r="F44" s="72">
        <f t="shared" si="5"/>
        <v>24069055.399999999</v>
      </c>
      <c r="G44" s="72">
        <f t="shared" si="5"/>
        <v>74820124.599999994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93437801</v>
      </c>
      <c r="C51" s="72">
        <v>5451379</v>
      </c>
      <c r="D51" s="72">
        <v>98889180</v>
      </c>
      <c r="E51" s="72">
        <v>24069055.399999999</v>
      </c>
      <c r="F51" s="72">
        <v>24069055.399999999</v>
      </c>
      <c r="G51" s="72">
        <v>74820124.599999994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6">SUM(C54:C60)</f>
        <v>0</v>
      </c>
      <c r="D53" s="71">
        <f t="shared" si="6"/>
        <v>0</v>
      </c>
      <c r="E53" s="71">
        <f t="shared" si="6"/>
        <v>0</v>
      </c>
      <c r="F53" s="71">
        <f t="shared" si="6"/>
        <v>0</v>
      </c>
      <c r="G53" s="71">
        <f t="shared" si="6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7">SUM(C62:C70)</f>
        <v>0</v>
      </c>
      <c r="D61" s="71">
        <f t="shared" si="7"/>
        <v>0</v>
      </c>
      <c r="E61" s="71">
        <f t="shared" si="7"/>
        <v>0</v>
      </c>
      <c r="F61" s="71">
        <f t="shared" si="7"/>
        <v>0</v>
      </c>
      <c r="G61" s="71">
        <f t="shared" si="7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8">SUM(C72:C75)</f>
        <v>0</v>
      </c>
      <c r="D71" s="74">
        <f t="shared" si="8"/>
        <v>0</v>
      </c>
      <c r="E71" s="74">
        <f t="shared" si="8"/>
        <v>0</v>
      </c>
      <c r="F71" s="74">
        <f t="shared" si="8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93437801</v>
      </c>
      <c r="C77" s="73">
        <f t="shared" ref="C77:F77" si="9">C43+C9</f>
        <v>5451379</v>
      </c>
      <c r="D77" s="73">
        <f t="shared" si="9"/>
        <v>98889180</v>
      </c>
      <c r="E77" s="73">
        <f t="shared" si="9"/>
        <v>24069055.399999999</v>
      </c>
      <c r="F77" s="73">
        <f t="shared" si="9"/>
        <v>24069055.399999999</v>
      </c>
      <c r="G77" s="73">
        <f>G43+G9</f>
        <v>74820124.599999994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93437801</v>
      </c>
      <c r="Q35" s="18">
        <f>'Formato 6 c)'!C43</f>
        <v>5451379</v>
      </c>
      <c r="R35" s="18">
        <f>'Formato 6 c)'!D43</f>
        <v>98889180</v>
      </c>
      <c r="S35" s="18">
        <f>'Formato 6 c)'!E43</f>
        <v>24069055.399999999</v>
      </c>
      <c r="T35" s="18">
        <f>'Formato 6 c)'!F43</f>
        <v>24069055.399999999</v>
      </c>
      <c r="U35" s="18">
        <f>'Formato 6 c)'!G43</f>
        <v>74820124.599999994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93437801</v>
      </c>
      <c r="Q36" s="18">
        <f>'Formato 6 c)'!C44</f>
        <v>5451379</v>
      </c>
      <c r="R36" s="18">
        <f>'Formato 6 c)'!D44</f>
        <v>98889180</v>
      </c>
      <c r="S36" s="18">
        <f>'Formato 6 c)'!E44</f>
        <v>24069055.399999999</v>
      </c>
      <c r="T36" s="18">
        <f>'Formato 6 c)'!F44</f>
        <v>24069055.399999999</v>
      </c>
      <c r="U36" s="18">
        <f>'Formato 6 c)'!G44</f>
        <v>74820124.599999994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93437801</v>
      </c>
      <c r="Q43" s="18">
        <f>'Formato 6 c)'!C51</f>
        <v>5451379</v>
      </c>
      <c r="R43" s="18">
        <f>'Formato 6 c)'!D51</f>
        <v>98889180</v>
      </c>
      <c r="S43" s="18">
        <f>'Formato 6 c)'!E51</f>
        <v>24069055.399999999</v>
      </c>
      <c r="T43" s="18">
        <f>'Formato 6 c)'!F51</f>
        <v>24069055.399999999</v>
      </c>
      <c r="U43" s="18">
        <f>'Formato 6 c)'!G51</f>
        <v>74820124.599999994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93437801</v>
      </c>
      <c r="Q68" s="18">
        <f>'Formato 6 c)'!C77</f>
        <v>5451379</v>
      </c>
      <c r="R68" s="18">
        <f>'Formato 6 c)'!D77</f>
        <v>98889180</v>
      </c>
      <c r="S68" s="18">
        <f>'Formato 6 c)'!E77</f>
        <v>24069055.399999999</v>
      </c>
      <c r="T68" s="18">
        <f>'Formato 6 c)'!F77</f>
        <v>24069055.399999999</v>
      </c>
      <c r="U68" s="18">
        <f>'Formato 6 c)'!G77</f>
        <v>74820124.599999994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León Gto, Gobierno del Estado de Guanajuato</v>
      </c>
    </row>
    <row r="7" spans="2:3" ht="14.25" x14ac:dyDescent="0.45">
      <c r="C7" t="str">
        <f>CONCATENATE(ENTE_PUBLICO," (a)")</f>
        <v>Patronato de Bomberos de León Gto,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7" zoomScale="61" zoomScaleNormal="61" workbookViewId="0">
      <selection activeCell="A27" sqref="A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4" t="s">
        <v>3287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399</v>
      </c>
      <c r="B4" s="162"/>
      <c r="C4" s="162"/>
      <c r="D4" s="162"/>
      <c r="E4" s="162"/>
      <c r="F4" s="162"/>
      <c r="G4" s="163"/>
    </row>
    <row r="5" spans="1:7" ht="14.25" x14ac:dyDescent="0.45">
      <c r="A5" s="161" t="str">
        <f>TRIMESTRE</f>
        <v>Del 1 de enero al 30 de marzo de 2022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361</v>
      </c>
      <c r="B7" s="175" t="s">
        <v>279</v>
      </c>
      <c r="C7" s="175"/>
      <c r="D7" s="175"/>
      <c r="E7" s="175"/>
      <c r="F7" s="175"/>
      <c r="G7" s="175" t="s">
        <v>280</v>
      </c>
    </row>
    <row r="8" spans="1:7" ht="29.25" customHeight="1" x14ac:dyDescent="0.25">
      <c r="A8" s="17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2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86477801</v>
      </c>
      <c r="C21" s="66">
        <f t="shared" ref="C21:F21" si="3">SUM(C22,C23,C24,C27,C28,C31)</f>
        <v>5451379</v>
      </c>
      <c r="D21" s="66">
        <f t="shared" si="3"/>
        <v>91929180</v>
      </c>
      <c r="E21" s="66">
        <f t="shared" si="3"/>
        <v>20071479.009999998</v>
      </c>
      <c r="F21" s="66">
        <f t="shared" si="3"/>
        <v>20071479.009999998</v>
      </c>
      <c r="G21" s="66">
        <f>SUM(G22,G23,G24,G27,G28,G31)</f>
        <v>71857700.99000001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s="24" customFormat="1" x14ac:dyDescent="0.25">
      <c r="A27" s="53" t="s">
        <v>406</v>
      </c>
      <c r="B27" s="67">
        <v>86477801</v>
      </c>
      <c r="C27" s="67">
        <v>5451379</v>
      </c>
      <c r="D27" s="67">
        <v>91929180</v>
      </c>
      <c r="E27" s="67">
        <v>20071479.009999998</v>
      </c>
      <c r="F27" s="67">
        <v>20071479.009999998</v>
      </c>
      <c r="G27" s="67">
        <v>71857700.99000001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86477801</v>
      </c>
      <c r="C33" s="66">
        <f t="shared" ref="C33:G33" si="6">C21+C9</f>
        <v>5451379</v>
      </c>
      <c r="D33" s="66">
        <f t="shared" si="6"/>
        <v>91929180</v>
      </c>
      <c r="E33" s="66">
        <f t="shared" si="6"/>
        <v>20071479.009999998</v>
      </c>
      <c r="F33" s="66">
        <f t="shared" si="6"/>
        <v>20071479.009999998</v>
      </c>
      <c r="G33" s="66">
        <f t="shared" si="6"/>
        <v>71857700.99000001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86477801</v>
      </c>
      <c r="Q13" s="18">
        <f>'Formato 6 d)'!C21</f>
        <v>5451379</v>
      </c>
      <c r="R13" s="18">
        <f>'Formato 6 d)'!D21</f>
        <v>91929180</v>
      </c>
      <c r="S13" s="18">
        <f>'Formato 6 d)'!E21</f>
        <v>20071479.009999998</v>
      </c>
      <c r="T13" s="18">
        <f>'Formato 6 d)'!F21</f>
        <v>20071479.009999998</v>
      </c>
      <c r="U13" s="18">
        <f>'Formato 6 d)'!G21</f>
        <v>71857700.99000001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86477801</v>
      </c>
      <c r="Q19" s="18">
        <f>'Formato 6 d)'!C27</f>
        <v>5451379</v>
      </c>
      <c r="R19" s="18">
        <f>'Formato 6 d)'!D27</f>
        <v>91929180</v>
      </c>
      <c r="S19" s="18">
        <f>'Formato 6 d)'!E27</f>
        <v>20071479.009999998</v>
      </c>
      <c r="T19" s="18">
        <f>'Formato 6 d)'!F27</f>
        <v>20071479.009999998</v>
      </c>
      <c r="U19" s="18">
        <f>'Formato 6 d)'!G27</f>
        <v>71857700.99000001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86477801</v>
      </c>
      <c r="Q24" s="18">
        <f>'Formato 6 d)'!C33</f>
        <v>5451379</v>
      </c>
      <c r="R24" s="18">
        <f>'Formato 6 d)'!D33</f>
        <v>91929180</v>
      </c>
      <c r="S24" s="18">
        <f>'Formato 6 d)'!E33</f>
        <v>20071479.009999998</v>
      </c>
      <c r="T24" s="18">
        <f>'Formato 6 d)'!F33</f>
        <v>20071479.009999998</v>
      </c>
      <c r="U24" s="18">
        <f>'Formato 6 d)'!G33</f>
        <v>71857700.99000001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F33" sqref="F3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3" t="s">
        <v>413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414</v>
      </c>
      <c r="B3" s="159"/>
      <c r="C3" s="159"/>
      <c r="D3" s="159"/>
      <c r="E3" s="159"/>
      <c r="F3" s="159"/>
      <c r="G3" s="160"/>
    </row>
    <row r="4" spans="1:7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x14ac:dyDescent="0.25">
      <c r="A6" s="170" t="s">
        <v>3288</v>
      </c>
      <c r="B6" s="51">
        <f>ANIO1P</f>
        <v>2023</v>
      </c>
      <c r="C6" s="183" t="str">
        <f>ANIO2P</f>
        <v>2024 (d)</v>
      </c>
      <c r="D6" s="183" t="str">
        <f>ANIO3P</f>
        <v>2025 (d)</v>
      </c>
      <c r="E6" s="183" t="str">
        <f>ANIO4P</f>
        <v>2026 (d)</v>
      </c>
      <c r="F6" s="183" t="str">
        <f>ANIO5P</f>
        <v>2027 (d)</v>
      </c>
      <c r="G6" s="183" t="str">
        <f>ANIO6P</f>
        <v>2028 (d)</v>
      </c>
    </row>
    <row r="7" spans="1:7" ht="48" customHeight="1" x14ac:dyDescent="0.25">
      <c r="A7" s="171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421</v>
      </c>
      <c r="B8" s="59">
        <f>SUM(B9:B20)</f>
        <v>93437801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6960000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86477801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93437801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93437801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6960000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86477801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93437801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F26" sqref="F2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3" t="s">
        <v>451</v>
      </c>
      <c r="B1" s="173"/>
      <c r="C1" s="173"/>
      <c r="D1" s="173"/>
      <c r="E1" s="173"/>
      <c r="F1" s="173"/>
      <c r="G1" s="173"/>
    </row>
    <row r="2" spans="1:7" customFormat="1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customFormat="1" ht="14.25" x14ac:dyDescent="0.45">
      <c r="A3" s="158" t="s">
        <v>452</v>
      </c>
      <c r="B3" s="159"/>
      <c r="C3" s="159"/>
      <c r="D3" s="159"/>
      <c r="E3" s="159"/>
      <c r="F3" s="159"/>
      <c r="G3" s="160"/>
    </row>
    <row r="4" spans="1:7" customFormat="1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customFormat="1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customFormat="1" x14ac:dyDescent="0.25">
      <c r="A6" s="185" t="s">
        <v>3142</v>
      </c>
      <c r="B6" s="51">
        <f>ANIO1P</f>
        <v>2023</v>
      </c>
      <c r="C6" s="183" t="str">
        <f>ANIO2P</f>
        <v>2024 (d)</v>
      </c>
      <c r="D6" s="183" t="str">
        <f>ANIO3P</f>
        <v>2025 (d)</v>
      </c>
      <c r="E6" s="183" t="str">
        <f>ANIO4P</f>
        <v>2026 (d)</v>
      </c>
      <c r="F6" s="183" t="str">
        <f>ANIO5P</f>
        <v>2027 (d)</v>
      </c>
      <c r="G6" s="183" t="str">
        <f>ANIO6P</f>
        <v>2028 (d)</v>
      </c>
    </row>
    <row r="7" spans="1:7" customFormat="1" ht="48" customHeight="1" x14ac:dyDescent="0.25">
      <c r="A7" s="186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93437801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86477801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3033123.26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3888212.5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38664.239999999998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93437801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93437801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86477801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3033123.26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3888212.5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38664.239999999998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93437801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73" zoomScaleNormal="73" workbookViewId="0">
      <selection activeCell="E29" sqref="E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466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467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0" t="s">
        <v>3288</v>
      </c>
      <c r="B5" s="188" t="str">
        <f>ANIO5R</f>
        <v>2017 ¹ (c)</v>
      </c>
      <c r="C5" s="188" t="str">
        <f>ANIO4R</f>
        <v>2018 ¹ (c)</v>
      </c>
      <c r="D5" s="188" t="str">
        <f>ANIO3R</f>
        <v>2019 ¹ (c)</v>
      </c>
      <c r="E5" s="188" t="str">
        <f>ANIO2R</f>
        <v>2020 ¹ (c)</v>
      </c>
      <c r="F5" s="188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9"/>
      <c r="C6" s="189"/>
      <c r="D6" s="189"/>
      <c r="E6" s="189"/>
      <c r="F6" s="189"/>
      <c r="G6" s="88" t="s">
        <v>3294</v>
      </c>
    </row>
    <row r="7" spans="1:7" x14ac:dyDescent="0.25">
      <c r="A7" s="52" t="s">
        <v>468</v>
      </c>
      <c r="B7" s="59">
        <f>SUM(B8:B19)</f>
        <v>57671021.799999997</v>
      </c>
      <c r="C7" s="59">
        <f t="shared" ref="C7:G7" si="0">SUM(C8:C19)</f>
        <v>71515375.049999997</v>
      </c>
      <c r="D7" s="59">
        <f t="shared" si="0"/>
        <v>82619279.050000012</v>
      </c>
      <c r="E7" s="59">
        <f t="shared" si="0"/>
        <v>89477192.060000002</v>
      </c>
      <c r="F7" s="59">
        <f t="shared" si="0"/>
        <v>92914318.99000001</v>
      </c>
      <c r="G7" s="59">
        <f t="shared" si="0"/>
        <v>29439071.02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9447713.8399999999</v>
      </c>
      <c r="C14" s="60">
        <v>10071669</v>
      </c>
      <c r="D14" s="60">
        <v>7354514.3200000003</v>
      </c>
      <c r="E14" s="60">
        <v>6575093.9100000001</v>
      </c>
      <c r="F14" s="60">
        <v>9056434.8699999992</v>
      </c>
      <c r="G14" s="60">
        <v>2368241.7999999998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48223307.960000001</v>
      </c>
      <c r="C17" s="60">
        <v>61443706.049999997</v>
      </c>
      <c r="D17" s="60">
        <v>75264764.730000004</v>
      </c>
      <c r="E17" s="60">
        <v>82902098.150000006</v>
      </c>
      <c r="F17" s="60">
        <v>83857884.120000005</v>
      </c>
      <c r="G17" s="60">
        <v>27070829.219999999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4761497.62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4761497.62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57671021.799999997</v>
      </c>
      <c r="C31" s="61">
        <f t="shared" ref="C31:G31" si="3">C7+C21+C28</f>
        <v>71515375.049999997</v>
      </c>
      <c r="D31" s="61">
        <f t="shared" si="3"/>
        <v>82619279.050000012</v>
      </c>
      <c r="E31" s="61">
        <f t="shared" si="3"/>
        <v>94238689.680000007</v>
      </c>
      <c r="F31" s="61">
        <f t="shared" si="3"/>
        <v>92914318.99000001</v>
      </c>
      <c r="G31" s="61">
        <f t="shared" si="3"/>
        <v>29439071.02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57671021.799999997</v>
      </c>
      <c r="Q2" s="18">
        <f>'Formato 7 c)'!C7</f>
        <v>71515375.049999997</v>
      </c>
      <c r="R2" s="18">
        <f>'Formato 7 c)'!D7</f>
        <v>82619279.050000012</v>
      </c>
      <c r="S2" s="18">
        <f>'Formato 7 c)'!E7</f>
        <v>89477192.060000002</v>
      </c>
      <c r="T2" s="18">
        <f>'Formato 7 c)'!F7</f>
        <v>92914318.99000001</v>
      </c>
      <c r="U2" s="18">
        <f>'Formato 7 c)'!G7</f>
        <v>29439071.02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9447713.8399999999</v>
      </c>
      <c r="Q9" s="18">
        <f>'Formato 7 c)'!C14</f>
        <v>10071669</v>
      </c>
      <c r="R9" s="18">
        <f>'Formato 7 c)'!D14</f>
        <v>7354514.3200000003</v>
      </c>
      <c r="S9" s="18">
        <f>'Formato 7 c)'!E14</f>
        <v>6575093.9100000001</v>
      </c>
      <c r="T9" s="18">
        <f>'Formato 7 c)'!F14</f>
        <v>9056434.8699999992</v>
      </c>
      <c r="U9" s="18">
        <f>'Formato 7 c)'!G14</f>
        <v>2368241.7999999998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48223307.960000001</v>
      </c>
      <c r="Q12" s="18">
        <f>'Formato 7 c)'!C17</f>
        <v>61443706.049999997</v>
      </c>
      <c r="R12" s="18">
        <f>'Formato 7 c)'!D17</f>
        <v>75264764.730000004</v>
      </c>
      <c r="S12" s="18">
        <f>'Formato 7 c)'!E17</f>
        <v>82902098.150000006</v>
      </c>
      <c r="T12" s="18">
        <f>'Formato 7 c)'!F17</f>
        <v>83857884.120000005</v>
      </c>
      <c r="U12" s="18">
        <f>'Formato 7 c)'!G17</f>
        <v>27070829.219999999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4761497.62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4761497.62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57671021.799999997</v>
      </c>
      <c r="Q23" s="18">
        <f>'Formato 7 c)'!C31</f>
        <v>71515375.049999997</v>
      </c>
      <c r="R23" s="18">
        <f>'Formato 7 c)'!D31</f>
        <v>82619279.050000012</v>
      </c>
      <c r="S23" s="18">
        <f>'Formato 7 c)'!E31</f>
        <v>94238689.680000007</v>
      </c>
      <c r="T23" s="18">
        <f>'Formato 7 c)'!F31</f>
        <v>92914318.99000001</v>
      </c>
      <c r="U23" s="18">
        <f>'Formato 7 c)'!G31</f>
        <v>29439071.02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1" zoomScale="90" zoomScaleNormal="90" workbookViewId="0">
      <selection activeCell="E29" sqref="E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490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491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2" t="s">
        <v>3142</v>
      </c>
      <c r="B5" s="188" t="str">
        <f>ANIO5R</f>
        <v>2017 ¹ (c)</v>
      </c>
      <c r="C5" s="188" t="str">
        <f>ANIO4R</f>
        <v>2018 ¹ (c)</v>
      </c>
      <c r="D5" s="188" t="str">
        <f>ANIO3R</f>
        <v>2019 ¹ (c)</v>
      </c>
      <c r="E5" s="188" t="str">
        <f>ANIO2R</f>
        <v>2020 ¹ (c)</v>
      </c>
      <c r="F5" s="188" t="str">
        <f>ANIO1R</f>
        <v>2021 ¹ (c)</v>
      </c>
      <c r="G5" s="51">
        <f>ANIO_INFORME</f>
        <v>2022</v>
      </c>
    </row>
    <row r="6" spans="1:7" ht="32.1" customHeight="1" x14ac:dyDescent="0.25">
      <c r="A6" s="193"/>
      <c r="B6" s="189"/>
      <c r="C6" s="189"/>
      <c r="D6" s="189"/>
      <c r="E6" s="189"/>
      <c r="F6" s="189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52172424.149999999</v>
      </c>
      <c r="C18" s="61">
        <f t="shared" ref="C18:G18" si="1">SUM(C19:C27)</f>
        <v>58498463.039999992</v>
      </c>
      <c r="D18" s="61">
        <f t="shared" si="1"/>
        <v>70343622.579999998</v>
      </c>
      <c r="E18" s="61">
        <f t="shared" si="1"/>
        <v>94029478.060000002</v>
      </c>
      <c r="F18" s="61">
        <f t="shared" si="1"/>
        <v>98587407.179999992</v>
      </c>
      <c r="G18" s="61">
        <f t="shared" si="1"/>
        <v>24069055.399999999</v>
      </c>
    </row>
    <row r="19" spans="1:7" x14ac:dyDescent="0.25">
      <c r="A19" s="53" t="s">
        <v>454</v>
      </c>
      <c r="B19" s="60">
        <v>43032864.07</v>
      </c>
      <c r="C19" s="60">
        <v>47485781.259999998</v>
      </c>
      <c r="D19" s="60">
        <v>50288493.449999996</v>
      </c>
      <c r="E19" s="60">
        <v>79907611.650000006</v>
      </c>
      <c r="F19" s="60">
        <v>80596069.359999999</v>
      </c>
      <c r="G19" s="60">
        <v>20071479.009999998</v>
      </c>
    </row>
    <row r="20" spans="1:7" x14ac:dyDescent="0.25">
      <c r="A20" s="53" t="s">
        <v>455</v>
      </c>
      <c r="B20" s="60">
        <v>3485685.94</v>
      </c>
      <c r="C20" s="60">
        <v>4027682.82</v>
      </c>
      <c r="D20" s="60">
        <v>4540397.74</v>
      </c>
      <c r="E20" s="60">
        <v>6317537.870000001</v>
      </c>
      <c r="F20" s="60">
        <v>7268299.6800000006</v>
      </c>
      <c r="G20" s="60">
        <v>1536687.6900000002</v>
      </c>
    </row>
    <row r="21" spans="1:7" x14ac:dyDescent="0.25">
      <c r="A21" s="53" t="s">
        <v>456</v>
      </c>
      <c r="B21" s="60">
        <v>4607008.9399999995</v>
      </c>
      <c r="C21" s="60">
        <v>5462400.7699999996</v>
      </c>
      <c r="D21" s="60">
        <v>6687374.6400000006</v>
      </c>
      <c r="E21" s="60">
        <v>6630105.8300000001</v>
      </c>
      <c r="F21" s="60">
        <v>10328115.93</v>
      </c>
      <c r="G21" s="60">
        <v>2457017.7000000002</v>
      </c>
    </row>
    <row r="22" spans="1:7" x14ac:dyDescent="0.25">
      <c r="A22" s="53" t="s">
        <v>457</v>
      </c>
      <c r="B22" s="60"/>
      <c r="C22" s="60"/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1046865.2000000001</v>
      </c>
      <c r="C23" s="60">
        <v>1522598.19</v>
      </c>
      <c r="D23" s="60">
        <v>8827356.75</v>
      </c>
      <c r="E23" s="60">
        <v>1174222.71</v>
      </c>
      <c r="F23" s="60">
        <v>394922.20999999996</v>
      </c>
      <c r="G23" s="60">
        <v>3871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52172424.149999999</v>
      </c>
      <c r="C29" s="60">
        <f t="shared" ref="C29:G29" si="2">C7+C18</f>
        <v>58498463.039999992</v>
      </c>
      <c r="D29" s="60">
        <f t="shared" si="2"/>
        <v>70343622.579999998</v>
      </c>
      <c r="E29" s="60">
        <f t="shared" si="2"/>
        <v>94029478.060000002</v>
      </c>
      <c r="F29" s="60">
        <f t="shared" si="2"/>
        <v>98587407.179999992</v>
      </c>
      <c r="G29" s="60">
        <f t="shared" si="2"/>
        <v>24069055.399999999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52172424.149999999</v>
      </c>
      <c r="Q12" s="18">
        <f>'Formato 7 d)'!C18</f>
        <v>58498463.039999992</v>
      </c>
      <c r="R12" s="18">
        <f>'Formato 7 d)'!D18</f>
        <v>70343622.579999998</v>
      </c>
      <c r="S12" s="18">
        <f>'Formato 7 d)'!E18</f>
        <v>94029478.060000002</v>
      </c>
      <c r="T12" s="18">
        <f>'Formato 7 d)'!F18</f>
        <v>98587407.179999992</v>
      </c>
      <c r="U12" s="18">
        <f>'Formato 7 d)'!G18</f>
        <v>24069055.399999999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43032864.07</v>
      </c>
      <c r="Q13" s="18">
        <f>'Formato 7 d)'!C19</f>
        <v>47485781.259999998</v>
      </c>
      <c r="R13" s="18">
        <f>'Formato 7 d)'!D19</f>
        <v>50288493.449999996</v>
      </c>
      <c r="S13" s="18">
        <f>'Formato 7 d)'!E19</f>
        <v>79907611.650000006</v>
      </c>
      <c r="T13" s="18">
        <f>'Formato 7 d)'!F19</f>
        <v>80596069.359999999</v>
      </c>
      <c r="U13" s="18">
        <f>'Formato 7 d)'!G19</f>
        <v>20071479.009999998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3485685.94</v>
      </c>
      <c r="Q14" s="18">
        <f>'Formato 7 d)'!C20</f>
        <v>4027682.82</v>
      </c>
      <c r="R14" s="18">
        <f>'Formato 7 d)'!D20</f>
        <v>4540397.74</v>
      </c>
      <c r="S14" s="18">
        <f>'Formato 7 d)'!E20</f>
        <v>6317537.870000001</v>
      </c>
      <c r="T14" s="18">
        <f>'Formato 7 d)'!F20</f>
        <v>7268299.6800000006</v>
      </c>
      <c r="U14" s="18">
        <f>'Formato 7 d)'!G20</f>
        <v>1536687.6900000002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4607008.9399999995</v>
      </c>
      <c r="Q15" s="18">
        <f>'Formato 7 d)'!C21</f>
        <v>5462400.7699999996</v>
      </c>
      <c r="R15" s="18">
        <f>'Formato 7 d)'!D21</f>
        <v>6687374.6400000006</v>
      </c>
      <c r="S15" s="18">
        <f>'Formato 7 d)'!E21</f>
        <v>6630105.8300000001</v>
      </c>
      <c r="T15" s="18">
        <f>'Formato 7 d)'!F21</f>
        <v>10328115.93</v>
      </c>
      <c r="U15" s="18">
        <f>'Formato 7 d)'!G21</f>
        <v>2457017.7000000002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1046865.2000000001</v>
      </c>
      <c r="Q17" s="18">
        <f>'Formato 7 d)'!C23</f>
        <v>1522598.19</v>
      </c>
      <c r="R17" s="18">
        <f>'Formato 7 d)'!D23</f>
        <v>8827356.75</v>
      </c>
      <c r="S17" s="18">
        <f>'Formato 7 d)'!E23</f>
        <v>1174222.71</v>
      </c>
      <c r="T17" s="18">
        <f>'Formato 7 d)'!F23</f>
        <v>394922.20999999996</v>
      </c>
      <c r="U17" s="18">
        <f>'Formato 7 d)'!G23</f>
        <v>3871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52172424.149999999</v>
      </c>
      <c r="Q22" s="18">
        <f>'Formato 7 d)'!C29</f>
        <v>58498463.039999992</v>
      </c>
      <c r="R22" s="18">
        <f>'Formato 7 d)'!D29</f>
        <v>70343622.579999998</v>
      </c>
      <c r="S22" s="18">
        <f>'Formato 7 d)'!E29</f>
        <v>94029478.060000002</v>
      </c>
      <c r="T22" s="18">
        <f>'Formato 7 d)'!F29</f>
        <v>98587407.179999992</v>
      </c>
      <c r="U22" s="18">
        <f>'Formato 7 d)'!G29</f>
        <v>24069055.399999999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B5" sqref="B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7" t="s">
        <v>495</v>
      </c>
      <c r="B1" s="167"/>
      <c r="C1" s="167"/>
      <c r="D1" s="167"/>
      <c r="E1" s="167"/>
      <c r="F1" s="167"/>
      <c r="G1" s="111"/>
    </row>
    <row r="2" spans="1:7" ht="14.25" x14ac:dyDescent="0.45">
      <c r="A2" s="155" t="str">
        <f>ENTE_PUBLICO</f>
        <v>Patronato de Bomberos de León Gto, Gobierno del Estado de Guanajuato</v>
      </c>
      <c r="B2" s="156"/>
      <c r="C2" s="156"/>
      <c r="D2" s="156"/>
      <c r="E2" s="156"/>
      <c r="F2" s="157"/>
    </row>
    <row r="3" spans="1:7" ht="14.25" x14ac:dyDescent="0.45">
      <c r="A3" s="164" t="s">
        <v>496</v>
      </c>
      <c r="B3" s="165"/>
      <c r="C3" s="165"/>
      <c r="D3" s="165"/>
      <c r="E3" s="165"/>
      <c r="F3" s="16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x14ac:dyDescent="0.2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x14ac:dyDescent="0.2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5">
      <c r="A18" s="137" t="s">
        <v>511</v>
      </c>
      <c r="B18" s="145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</row>
    <row r="21" spans="1:6" x14ac:dyDescent="0.25">
      <c r="A21" s="137" t="s">
        <v>514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</row>
    <row r="22" spans="1:6" x14ac:dyDescent="0.25">
      <c r="A22" s="64" t="s">
        <v>515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</row>
    <row r="23" spans="1:6" x14ac:dyDescent="0.25">
      <c r="A23" s="64" t="s">
        <v>516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</row>
    <row r="24" spans="1:6" x14ac:dyDescent="0.25">
      <c r="A24" s="64" t="s">
        <v>517</v>
      </c>
      <c r="B24" s="147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147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147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531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147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7" t="s">
        <v>545</v>
      </c>
      <c r="B1" s="167"/>
      <c r="C1" s="167"/>
      <c r="D1" s="167"/>
      <c r="E1" s="167"/>
      <c r="F1" s="167"/>
    </row>
    <row r="2" spans="1:6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7"/>
    </row>
    <row r="3" spans="1:6" x14ac:dyDescent="0.25">
      <c r="A3" s="158" t="s">
        <v>117</v>
      </c>
      <c r="B3" s="159"/>
      <c r="C3" s="159"/>
      <c r="D3" s="159"/>
      <c r="E3" s="159"/>
      <c r="F3" s="160"/>
    </row>
    <row r="4" spans="1:6" ht="14.25" x14ac:dyDescent="0.45">
      <c r="A4" s="161" t="str">
        <f>PERIODO_INFORME</f>
        <v>Al 31 de diciembre de 2021 y al 30 de marzo de 2022 (b)</v>
      </c>
      <c r="B4" s="162"/>
      <c r="C4" s="162"/>
      <c r="D4" s="162"/>
      <c r="E4" s="162"/>
      <c r="F4" s="163"/>
    </row>
    <row r="5" spans="1:6" ht="14.25" x14ac:dyDescent="0.45">
      <c r="A5" s="164" t="s">
        <v>118</v>
      </c>
      <c r="B5" s="165"/>
      <c r="C5" s="165"/>
      <c r="D5" s="165"/>
      <c r="E5" s="165"/>
      <c r="F5" s="166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10482494.439999999</v>
      </c>
      <c r="C9" s="60">
        <f>SUM(C10:C16)</f>
        <v>6145734.9299999997</v>
      </c>
      <c r="D9" s="100" t="s">
        <v>54</v>
      </c>
      <c r="E9" s="60">
        <f>SUM(E10:E18)</f>
        <v>1989637.13</v>
      </c>
      <c r="F9" s="60">
        <f>SUM(F10:F18)</f>
        <v>4684672.51</v>
      </c>
    </row>
    <row r="10" spans="1:6" x14ac:dyDescent="0.25">
      <c r="A10" s="96" t="s">
        <v>4</v>
      </c>
      <c r="B10" s="60">
        <v>13500</v>
      </c>
      <c r="C10" s="60">
        <v>13500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10468994.439999999</v>
      </c>
      <c r="C11" s="60">
        <v>6132234.9299999997</v>
      </c>
      <c r="D11" s="101" t="s">
        <v>56</v>
      </c>
      <c r="E11" s="60">
        <v>-37661.86</v>
      </c>
      <c r="F11" s="60">
        <v>43511.72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2027298.99</v>
      </c>
      <c r="F16" s="60">
        <v>4641160.79</v>
      </c>
    </row>
    <row r="17" spans="1:6" x14ac:dyDescent="0.25">
      <c r="A17" s="95" t="s">
        <v>11</v>
      </c>
      <c r="B17" s="60">
        <f>SUM(B18:B24)</f>
        <v>157820.23000000001</v>
      </c>
      <c r="C17" s="60">
        <f>SUM(C18:C24)</f>
        <v>123472.36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35527.199999999997</v>
      </c>
      <c r="F19" s="60">
        <f>SUM(F20:F22)</f>
        <v>32690.33</v>
      </c>
    </row>
    <row r="20" spans="1:6" x14ac:dyDescent="0.25">
      <c r="A20" s="97" t="s">
        <v>14</v>
      </c>
      <c r="B20" s="60">
        <v>157820.23000000001</v>
      </c>
      <c r="C20" s="60">
        <v>123472.36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35527.199999999997</v>
      </c>
      <c r="F22" s="60">
        <v>32690.33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478391.38</v>
      </c>
      <c r="C25" s="60">
        <f>SUM(C26:C30)</f>
        <v>479340.99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478391.38</v>
      </c>
      <c r="C26" s="60">
        <v>479340.99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1692340.66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f>+'[1]312ESF'!F10</f>
        <v>1692340.66</v>
      </c>
      <c r="F41" s="60">
        <v>0</v>
      </c>
    </row>
    <row r="42" spans="1:6" x14ac:dyDescent="0.25">
      <c r="A42" s="97" t="s">
        <v>35</v>
      </c>
      <c r="B42" s="149">
        <v>0</v>
      </c>
      <c r="C42" s="149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49">
        <v>0</v>
      </c>
      <c r="C43" s="149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149">
        <v>0</v>
      </c>
      <c r="C44" s="149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149">
        <v>0</v>
      </c>
      <c r="C45" s="149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11118706.050000001</v>
      </c>
      <c r="C47" s="61">
        <f>C9+C17+C25+C31+C38+C41</f>
        <v>6748548.2800000003</v>
      </c>
      <c r="D47" s="99" t="s">
        <v>91</v>
      </c>
      <c r="E47" s="61">
        <f>E9+E19+E23+E26+E27+E31+E38+E42</f>
        <v>3717504.9899999998</v>
      </c>
      <c r="F47" s="61">
        <f>F9+F19+F23+F26+F27+F31+F38+F42</f>
        <v>4717362.84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61824188.479999997</v>
      </c>
      <c r="C53" s="60">
        <v>61820317.479999997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310807.64</v>
      </c>
      <c r="C54" s="60">
        <v>310807.64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-52532650.649999999</v>
      </c>
      <c r="C55" s="60">
        <v>-51571953.390000001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3717504.9899999998</v>
      </c>
      <c r="F59" s="61">
        <f>F47+F57</f>
        <v>4717362.84</v>
      </c>
    </row>
    <row r="60" spans="1:6" x14ac:dyDescent="0.25">
      <c r="A60" s="55" t="s">
        <v>50</v>
      </c>
      <c r="B60" s="61">
        <f>SUM(B50:B58)</f>
        <v>24062259.960000001</v>
      </c>
      <c r="C60" s="61">
        <f>SUM(C50:C58)</f>
        <v>25019086.219999999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35180966.010000005</v>
      </c>
      <c r="C62" s="61">
        <f>SUM(C47+C60)</f>
        <v>31767634.5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149">
        <f>+'[1]BALANZA NIVEL 4'!F58</f>
        <v>19972929.789999999</v>
      </c>
      <c r="F64" s="149">
        <f>+'[1]BALANZA NIVEL 4'!C58</f>
        <v>19972929.789999999</v>
      </c>
    </row>
    <row r="65" spans="1:6" x14ac:dyDescent="0.25">
      <c r="A65" s="54"/>
      <c r="B65" s="54"/>
      <c r="C65" s="54"/>
      <c r="D65" s="41" t="s">
        <v>104</v>
      </c>
      <c r="E65" s="60">
        <v>0</v>
      </c>
      <c r="F65" s="60">
        <v>0</v>
      </c>
    </row>
    <row r="66" spans="1:6" x14ac:dyDescent="0.25">
      <c r="A66" s="54"/>
      <c r="B66" s="54"/>
      <c r="C66" s="54"/>
      <c r="D66" s="103" t="s">
        <v>105</v>
      </c>
      <c r="E66" s="60">
        <v>0</v>
      </c>
      <c r="F66" s="60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11490531.23</v>
      </c>
      <c r="F68" s="77">
        <f>SUM(F69:F73)</f>
        <v>7077341.8699999899</v>
      </c>
    </row>
    <row r="69" spans="1:6" x14ac:dyDescent="0.25">
      <c r="A69" s="12"/>
      <c r="B69" s="54"/>
      <c r="C69" s="54"/>
      <c r="D69" s="103" t="s">
        <v>107</v>
      </c>
      <c r="E69" s="77">
        <v>4413189.3599999994</v>
      </c>
      <c r="F69" s="77">
        <v>-8781648.5200000107</v>
      </c>
    </row>
    <row r="70" spans="1:6" x14ac:dyDescent="0.25">
      <c r="A70" s="12"/>
      <c r="B70" s="54"/>
      <c r="C70" s="54"/>
      <c r="D70" s="103" t="s">
        <v>108</v>
      </c>
      <c r="E70" s="77">
        <v>7077341.8700000001</v>
      </c>
      <c r="F70" s="77">
        <v>15858990.390000001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31463461.02</v>
      </c>
      <c r="F79" s="61">
        <f>F63+F68+F75</f>
        <v>27050271.659999989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35180966.009999998</v>
      </c>
      <c r="F81" s="61">
        <f>F59+F79</f>
        <v>31767634.499999989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10482494.439999999</v>
      </c>
      <c r="Q4" s="18">
        <f>'Formato 1'!C9</f>
        <v>6145734.9299999997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13500</v>
      </c>
      <c r="Q5" s="18">
        <f>'Formato 1'!C10</f>
        <v>13500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10468994.439999999</v>
      </c>
      <c r="Q6" s="18">
        <f>'Formato 1'!C11</f>
        <v>6132234.9299999997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157820.23000000001</v>
      </c>
      <c r="Q12" s="18">
        <f>'Formato 1'!C17</f>
        <v>123472.36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157820.23000000001</v>
      </c>
      <c r="Q15" s="18">
        <f>'Formato 1'!C20</f>
        <v>123472.36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478391.38</v>
      </c>
      <c r="Q20" s="18">
        <f>'Formato 1'!C25</f>
        <v>479340.99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478391.38</v>
      </c>
      <c r="Q21" s="18">
        <f>'Formato 1'!C26</f>
        <v>479340.99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11118706.050000001</v>
      </c>
      <c r="Q42" s="18">
        <f>'Formato 1'!C47</f>
        <v>6748548.2800000003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61824188.479999997</v>
      </c>
      <c r="Q47">
        <f>'Formato 1'!C53</f>
        <v>61820317.479999997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310807.64</v>
      </c>
      <c r="Q48">
        <f>'Formato 1'!C54</f>
        <v>310807.64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-52532650.649999999</v>
      </c>
      <c r="Q49">
        <f>'Formato 1'!C55</f>
        <v>-51571953.390000001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24062259.960000001</v>
      </c>
      <c r="Q53">
        <f>'Formato 1'!C60</f>
        <v>25019086.219999999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35180966.010000005</v>
      </c>
      <c r="Q54">
        <f>'Formato 1'!C62</f>
        <v>31767634.5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1989637.13</v>
      </c>
      <c r="Q57">
        <f>'Formato 1'!F9</f>
        <v>4684672.51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-37661.86</v>
      </c>
      <c r="Q59">
        <f>'Formato 1'!F11</f>
        <v>43511.72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2027298.99</v>
      </c>
      <c r="Q64">
        <f>'Formato 1'!F16</f>
        <v>4641160.79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35527.199999999997</v>
      </c>
      <c r="Q67">
        <f>'Formato 1'!F19</f>
        <v>32690.33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35527.199999999997</v>
      </c>
      <c r="Q70">
        <f>'Formato 1'!F22</f>
        <v>32690.33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1692340.66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1692340.66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3717504.9899999998</v>
      </c>
      <c r="Q95">
        <f>'Formato 1'!F47</f>
        <v>4717362.84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3717504.9899999998</v>
      </c>
      <c r="Q104">
        <f>'Formato 1'!F59</f>
        <v>4717362.84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11490531.23</v>
      </c>
      <c r="Q110">
        <f>'Formato 1'!F68</f>
        <v>7077341.8699999899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4413189.3599999994</v>
      </c>
      <c r="Q111">
        <f>'Formato 1'!F69</f>
        <v>-8781648.5200000107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7077341.8700000001</v>
      </c>
      <c r="Q112">
        <f>'Formato 1'!F70</f>
        <v>15858990.390000001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31463461.02</v>
      </c>
      <c r="Q119">
        <f>'Formato 1'!F79</f>
        <v>27050271.659999989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35180966.009999998</v>
      </c>
      <c r="Q120">
        <f>'Formato 1'!F81</f>
        <v>31767634.499999989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43" sqref="A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9" t="s">
        <v>544</v>
      </c>
      <c r="B1" s="169"/>
      <c r="C1" s="169"/>
      <c r="D1" s="169"/>
      <c r="E1" s="169"/>
      <c r="F1" s="169"/>
      <c r="G1" s="169"/>
      <c r="H1" s="169"/>
    </row>
    <row r="2" spans="1:9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6"/>
      <c r="G2" s="156"/>
      <c r="H2" s="157"/>
    </row>
    <row r="3" spans="1:9" x14ac:dyDescent="0.25">
      <c r="A3" s="158" t="s">
        <v>120</v>
      </c>
      <c r="B3" s="159"/>
      <c r="C3" s="159"/>
      <c r="D3" s="159"/>
      <c r="E3" s="159"/>
      <c r="F3" s="159"/>
      <c r="G3" s="159"/>
      <c r="H3" s="160"/>
    </row>
    <row r="4" spans="1:9" ht="14.25" x14ac:dyDescent="0.45">
      <c r="A4" s="161" t="str">
        <f>PERIODO_INFORME</f>
        <v>Al 31 de diciembre de 2021 y al 30 de marzo de 2022 (b)</v>
      </c>
      <c r="B4" s="162"/>
      <c r="C4" s="162"/>
      <c r="D4" s="162"/>
      <c r="E4" s="162"/>
      <c r="F4" s="162"/>
      <c r="G4" s="162"/>
      <c r="H4" s="163"/>
    </row>
    <row r="5" spans="1:9" ht="14.25" x14ac:dyDescent="0.45">
      <c r="A5" s="164" t="s">
        <v>118</v>
      </c>
      <c r="B5" s="165"/>
      <c r="C5" s="165"/>
      <c r="D5" s="165"/>
      <c r="E5" s="165"/>
      <c r="F5" s="165"/>
      <c r="G5" s="165"/>
      <c r="H5" s="166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f>+'[1]BALANZA NIVEL 4'!C45</f>
        <v>4717362.84</v>
      </c>
      <c r="C18" s="132"/>
      <c r="D18" s="132"/>
      <c r="E18" s="132"/>
      <c r="F18" s="150">
        <f>+'[1]BALANZA NIVEL 4'!F45</f>
        <v>3717504.99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4717362.84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3717504.99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8" t="s">
        <v>3300</v>
      </c>
      <c r="B33" s="168"/>
      <c r="C33" s="168"/>
      <c r="D33" s="168"/>
      <c r="E33" s="168"/>
      <c r="F33" s="168"/>
      <c r="G33" s="168"/>
      <c r="H33" s="168"/>
    </row>
    <row r="34" spans="1:8" ht="12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2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2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4717362.84</v>
      </c>
      <c r="Q12" s="18"/>
      <c r="R12" s="18"/>
      <c r="S12" s="18"/>
      <c r="T12" s="18">
        <f>'Formato 2'!F18</f>
        <v>3717504.99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4717362.84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3717504.99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11"/>
    </row>
    <row r="2" spans="1:12" ht="14.25" x14ac:dyDescent="0.45">
      <c r="A2" s="155" t="str">
        <f>ENTE_PUBLICO_A</f>
        <v>Patronato de Bomberos de León Gto, Gobierno del Estado de Guanajuato (a)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2" x14ac:dyDescent="0.25">
      <c r="A3" s="158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2" ht="14.25" x14ac:dyDescent="0.45">
      <c r="A4" s="161" t="str">
        <f>TRIMESTRE</f>
        <v>Del 1 de enero al 30 de marzo de 2022 (b)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 ht="14.25" x14ac:dyDescent="0.45">
      <c r="A5" s="158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Bomberos León</cp:lastModifiedBy>
  <cp:lastPrinted>2017-02-04T00:56:20Z</cp:lastPrinted>
  <dcterms:created xsi:type="dcterms:W3CDTF">2017-01-19T17:59:06Z</dcterms:created>
  <dcterms:modified xsi:type="dcterms:W3CDTF">2022-04-27T03:53:04Z</dcterms:modified>
</cp:coreProperties>
</file>