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P. Miguel Trujillo\Desktop\CUENTA PUBLICA 2020\CUENTA PÙBLICA CUARTO TRIMESTRE 2020\"/>
    </mc:Choice>
  </mc:AlternateContent>
  <xr:revisionPtr revIDLastSave="0" documentId="8_{775C99E6-4D43-4F33-A84F-3C866105BC25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390" yWindow="165" windowWidth="20370" windowHeight="10920" firstSheet="19" activeTab="29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6" l="1"/>
  <c r="D85" i="6"/>
  <c r="D93" i="6"/>
  <c r="D103" i="6"/>
  <c r="R95" i="24" s="1"/>
  <c r="D123" i="6"/>
  <c r="E85" i="6"/>
  <c r="E93" i="6"/>
  <c r="E103" i="6"/>
  <c r="S95" i="24" s="1"/>
  <c r="E123" i="6"/>
  <c r="F85" i="6"/>
  <c r="F93" i="6"/>
  <c r="F103" i="6"/>
  <c r="F123" i="6"/>
  <c r="C93" i="6"/>
  <c r="C103" i="6"/>
  <c r="Q95" i="24" s="1"/>
  <c r="C123" i="6"/>
  <c r="Q115" i="24" s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2" i="6" s="1"/>
  <c r="G66" i="6"/>
  <c r="G67" i="6"/>
  <c r="G69" i="6"/>
  <c r="G70" i="6"/>
  <c r="B62" i="6"/>
  <c r="B8" i="10"/>
  <c r="C6" i="23"/>
  <c r="C7" i="23" s="1"/>
  <c r="A2" i="9" s="1"/>
  <c r="B9" i="1"/>
  <c r="P4" i="15" s="1"/>
  <c r="H25" i="23"/>
  <c r="G25" i="23"/>
  <c r="F25" i="23"/>
  <c r="E25" i="23"/>
  <c r="D25" i="23"/>
  <c r="G30" i="9"/>
  <c r="G31" i="9"/>
  <c r="G29" i="9"/>
  <c r="U21" i="27" s="1"/>
  <c r="G26" i="9"/>
  <c r="G27" i="9"/>
  <c r="G25" i="9"/>
  <c r="G23" i="9"/>
  <c r="G22" i="9"/>
  <c r="G19" i="9"/>
  <c r="G18" i="9"/>
  <c r="G17" i="9"/>
  <c r="G16" i="9" s="1"/>
  <c r="G14" i="9"/>
  <c r="G15" i="9"/>
  <c r="G13" i="9"/>
  <c r="G11" i="9"/>
  <c r="U4" i="27" s="1"/>
  <c r="G10" i="9"/>
  <c r="G73" i="8"/>
  <c r="G74" i="8"/>
  <c r="G75" i="8"/>
  <c r="G72" i="8"/>
  <c r="G71" i="8" s="1"/>
  <c r="G63" i="8"/>
  <c r="G64" i="8"/>
  <c r="G65" i="8"/>
  <c r="G66" i="8"/>
  <c r="G67" i="8"/>
  <c r="G68" i="8"/>
  <c r="G69" i="8"/>
  <c r="U61" i="26" s="1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37" i="8" s="1"/>
  <c r="U30" i="26" s="1"/>
  <c r="G41" i="8"/>
  <c r="U34" i="26" s="1"/>
  <c r="G38" i="8"/>
  <c r="G11" i="8"/>
  <c r="G12" i="8"/>
  <c r="G10" i="8" s="1"/>
  <c r="G13" i="8"/>
  <c r="U6" i="26" s="1"/>
  <c r="G14" i="8"/>
  <c r="G15" i="8"/>
  <c r="G16" i="8"/>
  <c r="G17" i="8"/>
  <c r="U10" i="26" s="1"/>
  <c r="G18" i="8"/>
  <c r="G20" i="8"/>
  <c r="G21" i="8"/>
  <c r="U14" i="26" s="1"/>
  <c r="G22" i="8"/>
  <c r="G23" i="8"/>
  <c r="G24" i="8"/>
  <c r="G25" i="8"/>
  <c r="U18" i="26" s="1"/>
  <c r="G26" i="8"/>
  <c r="G28" i="8"/>
  <c r="G29" i="8"/>
  <c r="U22" i="26" s="1"/>
  <c r="G30" i="8"/>
  <c r="G31" i="8"/>
  <c r="G32" i="8"/>
  <c r="G33" i="8"/>
  <c r="U26" i="26" s="1"/>
  <c r="G34" i="8"/>
  <c r="G35" i="8"/>
  <c r="G36" i="8"/>
  <c r="G2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9" i="6" s="1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6" i="6" s="1"/>
  <c r="G143" i="6"/>
  <c r="G135" i="6"/>
  <c r="G136" i="6"/>
  <c r="G134" i="6"/>
  <c r="G125" i="6"/>
  <c r="G126" i="6"/>
  <c r="G127" i="6"/>
  <c r="G123" i="6" s="1"/>
  <c r="U115" i="24" s="1"/>
  <c r="G128" i="6"/>
  <c r="U120" i="24" s="1"/>
  <c r="G129" i="6"/>
  <c r="G130" i="6"/>
  <c r="G131" i="6"/>
  <c r="G132" i="6"/>
  <c r="U124" i="24" s="1"/>
  <c r="G124" i="6"/>
  <c r="G115" i="6"/>
  <c r="G116" i="6"/>
  <c r="G117" i="6"/>
  <c r="G118" i="6"/>
  <c r="G119" i="6"/>
  <c r="G120" i="6"/>
  <c r="G121" i="6"/>
  <c r="G122" i="6"/>
  <c r="G114" i="6"/>
  <c r="G105" i="6"/>
  <c r="U97" i="24" s="1"/>
  <c r="G106" i="6"/>
  <c r="U98" i="24" s="1"/>
  <c r="G107" i="6"/>
  <c r="G108" i="6"/>
  <c r="G109" i="6"/>
  <c r="U101" i="24" s="1"/>
  <c r="G110" i="6"/>
  <c r="U102" i="24" s="1"/>
  <c r="G111" i="6"/>
  <c r="G112" i="6"/>
  <c r="G104" i="6"/>
  <c r="U96" i="24" s="1"/>
  <c r="G95" i="6"/>
  <c r="G96" i="6"/>
  <c r="G97" i="6"/>
  <c r="G98" i="6"/>
  <c r="G99" i="6"/>
  <c r="G100" i="6"/>
  <c r="G101" i="6"/>
  <c r="G102" i="6"/>
  <c r="G94" i="6"/>
  <c r="G93" i="6" s="1"/>
  <c r="U85" i="24" s="1"/>
  <c r="G87" i="6"/>
  <c r="G88" i="6"/>
  <c r="G89" i="6"/>
  <c r="G90" i="6"/>
  <c r="G85" i="6" s="1"/>
  <c r="U77" i="24" s="1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18" i="6" s="1"/>
  <c r="G23" i="6"/>
  <c r="G24" i="6"/>
  <c r="G25" i="6"/>
  <c r="G26" i="6"/>
  <c r="G27" i="6"/>
  <c r="G19" i="6"/>
  <c r="G11" i="6"/>
  <c r="B7" i="13"/>
  <c r="G12" i="6"/>
  <c r="G13" i="6"/>
  <c r="G14" i="6"/>
  <c r="G15" i="6"/>
  <c r="G16" i="6"/>
  <c r="G17" i="6"/>
  <c r="G9" i="5"/>
  <c r="G10" i="5"/>
  <c r="G11" i="5"/>
  <c r="G12" i="5"/>
  <c r="G13" i="5"/>
  <c r="G14" i="5"/>
  <c r="G15" i="5"/>
  <c r="U9" i="20" s="1"/>
  <c r="G17" i="5"/>
  <c r="G18" i="5"/>
  <c r="G19" i="5"/>
  <c r="G20" i="5"/>
  <c r="G21" i="5"/>
  <c r="G22" i="5"/>
  <c r="G23" i="5"/>
  <c r="G24" i="5"/>
  <c r="G25" i="5"/>
  <c r="G26" i="5"/>
  <c r="G27" i="5"/>
  <c r="G29" i="5"/>
  <c r="G30" i="5"/>
  <c r="G31" i="5"/>
  <c r="G32" i="5"/>
  <c r="G33" i="5"/>
  <c r="G28" i="5"/>
  <c r="G34" i="5"/>
  <c r="G36" i="5"/>
  <c r="G35" i="5"/>
  <c r="G38" i="5"/>
  <c r="G37" i="5" s="1"/>
  <c r="G39" i="5"/>
  <c r="F20" i="23"/>
  <c r="B6" i="2" s="1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D18" i="13"/>
  <c r="R12" i="31"/>
  <c r="E18" i="13"/>
  <c r="S12" i="31" s="1"/>
  <c r="F18" i="13"/>
  <c r="T12" i="31"/>
  <c r="G18" i="13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D7" i="13"/>
  <c r="D29" i="13" s="1"/>
  <c r="R22" i="31" s="1"/>
  <c r="E7" i="13"/>
  <c r="E29" i="13" s="1"/>
  <c r="S22" i="31" s="1"/>
  <c r="F7" i="13"/>
  <c r="T2" i="31" s="1"/>
  <c r="F29" i="13"/>
  <c r="T22" i="31" s="1"/>
  <c r="G7" i="13"/>
  <c r="U2" i="31"/>
  <c r="Q2" i="3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C7" i="12"/>
  <c r="C31" i="12"/>
  <c r="Q23" i="30" s="1"/>
  <c r="D7" i="12"/>
  <c r="D31" i="12"/>
  <c r="R23" i="30" s="1"/>
  <c r="E7" i="12"/>
  <c r="E31" i="12" s="1"/>
  <c r="S23" i="30" s="1"/>
  <c r="F7" i="12"/>
  <c r="F31" i="12" s="1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 s="1"/>
  <c r="E36" i="12"/>
  <c r="S27" i="30"/>
  <c r="F36" i="12"/>
  <c r="T27" i="30" s="1"/>
  <c r="G36" i="12"/>
  <c r="U27" i="30"/>
  <c r="Q2" i="30"/>
  <c r="R2" i="30"/>
  <c r="T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 s="1"/>
  <c r="D19" i="11"/>
  <c r="R12" i="29"/>
  <c r="E19" i="11"/>
  <c r="S12" i="29" s="1"/>
  <c r="F19" i="11"/>
  <c r="T12" i="29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Q2" i="29" s="1"/>
  <c r="D8" i="11"/>
  <c r="D30" i="11"/>
  <c r="R22" i="29"/>
  <c r="E8" i="11"/>
  <c r="E30" i="11" s="1"/>
  <c r="S22" i="29" s="1"/>
  <c r="F8" i="11"/>
  <c r="G8" i="11"/>
  <c r="U2" i="29" s="1"/>
  <c r="R2" i="29"/>
  <c r="S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 s="1"/>
  <c r="E8" i="10"/>
  <c r="S2" i="28"/>
  <c r="F8" i="10"/>
  <c r="T2" i="28" s="1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 s="1"/>
  <c r="E22" i="10"/>
  <c r="S15" i="28"/>
  <c r="F22" i="10"/>
  <c r="T15" i="28" s="1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D32" i="10" s="1"/>
  <c r="R23" i="28" s="1"/>
  <c r="R21" i="28"/>
  <c r="E29" i="10"/>
  <c r="S21" i="28" s="1"/>
  <c r="F29" i="10"/>
  <c r="T21" i="28"/>
  <c r="G29" i="10"/>
  <c r="U21" i="28" s="1"/>
  <c r="Q22" i="28"/>
  <c r="R22" i="28"/>
  <c r="S22" i="28"/>
  <c r="T22" i="28"/>
  <c r="U22" i="28"/>
  <c r="C32" i="10"/>
  <c r="Q23" i="28"/>
  <c r="E32" i="10"/>
  <c r="S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 s="1"/>
  <c r="D12" i="9"/>
  <c r="D16" i="9"/>
  <c r="D9" i="9"/>
  <c r="R2" i="27" s="1"/>
  <c r="E12" i="9"/>
  <c r="E16" i="9"/>
  <c r="S9" i="27" s="1"/>
  <c r="E9" i="9"/>
  <c r="S2" i="27" s="1"/>
  <c r="F12" i="9"/>
  <c r="F16" i="9"/>
  <c r="F9" i="9"/>
  <c r="T2" i="27" s="1"/>
  <c r="G12" i="9"/>
  <c r="G9" i="9"/>
  <c r="U2" i="27"/>
  <c r="Q3" i="27"/>
  <c r="R3" i="27"/>
  <c r="S3" i="27"/>
  <c r="T3" i="27"/>
  <c r="U3" i="27"/>
  <c r="Q4" i="27"/>
  <c r="R4" i="27"/>
  <c r="S4" i="27"/>
  <c r="T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 s="1"/>
  <c r="D24" i="9"/>
  <c r="D28" i="9"/>
  <c r="R20" i="27" s="1"/>
  <c r="E24" i="9"/>
  <c r="E28" i="9"/>
  <c r="F24" i="9"/>
  <c r="F28" i="9"/>
  <c r="T20" i="27" s="1"/>
  <c r="G24" i="9"/>
  <c r="U16" i="27" s="1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S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S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B9" i="9" s="1"/>
  <c r="P9" i="27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P2" i="27"/>
  <c r="A5" i="27"/>
  <c r="A4" i="27"/>
  <c r="A3" i="27"/>
  <c r="A2" i="27"/>
  <c r="C10" i="8"/>
  <c r="C19" i="8"/>
  <c r="C27" i="8"/>
  <c r="Q20" i="26" s="1"/>
  <c r="C37" i="8"/>
  <c r="Q30" i="26" s="1"/>
  <c r="D10" i="8"/>
  <c r="R3" i="26" s="1"/>
  <c r="D19" i="8"/>
  <c r="R12" i="26" s="1"/>
  <c r="D27" i="8"/>
  <c r="D37" i="8"/>
  <c r="D9" i="8"/>
  <c r="R2" i="26" s="1"/>
  <c r="E10" i="8"/>
  <c r="E19" i="8"/>
  <c r="E27" i="8"/>
  <c r="S20" i="26" s="1"/>
  <c r="E37" i="8"/>
  <c r="S30" i="26" s="1"/>
  <c r="F10" i="8"/>
  <c r="T3" i="26" s="1"/>
  <c r="F19" i="8"/>
  <c r="F27" i="8"/>
  <c r="F37" i="8"/>
  <c r="T30" i="26" s="1"/>
  <c r="F9" i="8"/>
  <c r="T2" i="26" s="1"/>
  <c r="Q3" i="26"/>
  <c r="S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U11" i="26"/>
  <c r="Q12" i="26"/>
  <c r="S12" i="26"/>
  <c r="T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R20" i="26"/>
  <c r="T20" i="26"/>
  <c r="U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R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C44" i="8"/>
  <c r="Q36" i="26" s="1"/>
  <c r="C53" i="8"/>
  <c r="Q45" i="26" s="1"/>
  <c r="C61" i="8"/>
  <c r="C71" i="8"/>
  <c r="D44" i="8"/>
  <c r="D53" i="8"/>
  <c r="D61" i="8"/>
  <c r="R53" i="26" s="1"/>
  <c r="D71" i="8"/>
  <c r="R63" i="26" s="1"/>
  <c r="E44" i="8"/>
  <c r="S36" i="26" s="1"/>
  <c r="E53" i="8"/>
  <c r="S45" i="26" s="1"/>
  <c r="E61" i="8"/>
  <c r="E71" i="8"/>
  <c r="S63" i="26" s="1"/>
  <c r="F44" i="8"/>
  <c r="F53" i="8"/>
  <c r="F61" i="8"/>
  <c r="F71" i="8"/>
  <c r="T63" i="26" s="1"/>
  <c r="G44" i="8"/>
  <c r="U36" i="26" s="1"/>
  <c r="G53" i="8"/>
  <c r="U45" i="26" s="1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U62" i="26"/>
  <c r="Q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P53" i="26" s="1"/>
  <c r="B71" i="8"/>
  <c r="B10" i="8"/>
  <c r="B19" i="8"/>
  <c r="B27" i="8"/>
  <c r="B37" i="8"/>
  <c r="B9" i="8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U3" i="25" s="1"/>
  <c r="F9" i="7"/>
  <c r="F19" i="7"/>
  <c r="T3" i="25" s="1"/>
  <c r="E9" i="7"/>
  <c r="E19" i="7"/>
  <c r="S3" i="25" s="1"/>
  <c r="D9" i="7"/>
  <c r="D19" i="7"/>
  <c r="D29" i="7" s="1"/>
  <c r="R4" i="25" s="1"/>
  <c r="C9" i="7"/>
  <c r="C19" i="7"/>
  <c r="C29" i="7" s="1"/>
  <c r="Q4" i="25" s="1"/>
  <c r="B9" i="7"/>
  <c r="B19" i="7"/>
  <c r="B29" i="7" s="1"/>
  <c r="P4" i="25" s="1"/>
  <c r="R2" i="25"/>
  <c r="A3" i="25"/>
  <c r="A4" i="25"/>
  <c r="A2" i="25"/>
  <c r="A87" i="24"/>
  <c r="C113" i="6"/>
  <c r="C133" i="6"/>
  <c r="Q125" i="24" s="1"/>
  <c r="C146" i="6"/>
  <c r="C150" i="6"/>
  <c r="D113" i="6"/>
  <c r="R105" i="24" s="1"/>
  <c r="D133" i="6"/>
  <c r="D146" i="6"/>
  <c r="D150" i="6"/>
  <c r="E113" i="6"/>
  <c r="E133" i="6"/>
  <c r="E146" i="6"/>
  <c r="E150" i="6"/>
  <c r="F113" i="6"/>
  <c r="F133" i="6"/>
  <c r="F146" i="6"/>
  <c r="F150" i="6"/>
  <c r="G113" i="6"/>
  <c r="U105" i="24" s="1"/>
  <c r="G133" i="6"/>
  <c r="G150" i="6"/>
  <c r="U142" i="24" s="1"/>
  <c r="Q77" i="24"/>
  <c r="R77" i="24"/>
  <c r="S77" i="24"/>
  <c r="T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Q86" i="24"/>
  <c r="R86" i="24"/>
  <c r="S86" i="24"/>
  <c r="T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T95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9" i="6" s="1"/>
  <c r="C28" i="6"/>
  <c r="C38" i="6"/>
  <c r="C48" i="6"/>
  <c r="C58" i="6"/>
  <c r="C71" i="6"/>
  <c r="C75" i="6"/>
  <c r="D10" i="6"/>
  <c r="D18" i="6"/>
  <c r="D28" i="6"/>
  <c r="D38" i="6"/>
  <c r="D9" i="6" s="1"/>
  <c r="D48" i="6"/>
  <c r="D58" i="6"/>
  <c r="D71" i="6"/>
  <c r="D75" i="6"/>
  <c r="E10" i="6"/>
  <c r="E18" i="6"/>
  <c r="E28" i="6"/>
  <c r="E38" i="6"/>
  <c r="E48" i="6"/>
  <c r="E58" i="6"/>
  <c r="E71" i="6"/>
  <c r="E75" i="6"/>
  <c r="E9" i="6"/>
  <c r="F10" i="6"/>
  <c r="F18" i="6"/>
  <c r="F9" i="6" s="1"/>
  <c r="F28" i="6"/>
  <c r="F38" i="6"/>
  <c r="F48" i="6"/>
  <c r="F58" i="6"/>
  <c r="F71" i="6"/>
  <c r="F75" i="6"/>
  <c r="G28" i="6"/>
  <c r="G38" i="6"/>
  <c r="G48" i="6"/>
  <c r="G58" i="6"/>
  <c r="G71" i="6"/>
  <c r="G75" i="6"/>
  <c r="B85" i="6"/>
  <c r="P77" i="24" s="1"/>
  <c r="B93" i="6"/>
  <c r="P85" i="24" s="1"/>
  <c r="B103" i="6"/>
  <c r="P95" i="24" s="1"/>
  <c r="B113" i="6"/>
  <c r="B123" i="6"/>
  <c r="P115" i="24" s="1"/>
  <c r="B133" i="6"/>
  <c r="P125" i="24" s="1"/>
  <c r="B146" i="6"/>
  <c r="P138" i="24" s="1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2" i="24"/>
  <c r="Q3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G46" i="5"/>
  <c r="U38" i="20" s="1"/>
  <c r="G47" i="5"/>
  <c r="U39" i="20" s="1"/>
  <c r="G48" i="5"/>
  <c r="G49" i="5"/>
  <c r="G50" i="5"/>
  <c r="U42" i="20" s="1"/>
  <c r="G51" i="5"/>
  <c r="U43" i="20" s="1"/>
  <c r="G52" i="5"/>
  <c r="G53" i="5"/>
  <c r="G45" i="5"/>
  <c r="U40" i="20"/>
  <c r="U41" i="20"/>
  <c r="U44" i="20"/>
  <c r="U45" i="20"/>
  <c r="G55" i="5"/>
  <c r="G56" i="5"/>
  <c r="G54" i="5" s="1"/>
  <c r="U46" i="20" s="1"/>
  <c r="G57" i="5"/>
  <c r="U49" i="20" s="1"/>
  <c r="G58" i="5"/>
  <c r="U50" i="20" s="1"/>
  <c r="U47" i="20"/>
  <c r="U48" i="20"/>
  <c r="G60" i="5"/>
  <c r="G59" i="5" s="1"/>
  <c r="U51" i="20" s="1"/>
  <c r="G61" i="5"/>
  <c r="U52" i="20"/>
  <c r="U53" i="20"/>
  <c r="G62" i="5"/>
  <c r="U54" i="20"/>
  <c r="G63" i="5"/>
  <c r="U55" i="20" s="1"/>
  <c r="G68" i="5"/>
  <c r="U58" i="20" s="1"/>
  <c r="G73" i="5"/>
  <c r="U60" i="20" s="1"/>
  <c r="G74" i="5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 s="1"/>
  <c r="E35" i="5"/>
  <c r="S29" i="20"/>
  <c r="F35" i="5"/>
  <c r="T29" i="20" s="1"/>
  <c r="Q30" i="20"/>
  <c r="R30" i="20"/>
  <c r="S30" i="20"/>
  <c r="T30" i="20"/>
  <c r="C37" i="5"/>
  <c r="Q31" i="20"/>
  <c r="D37" i="5"/>
  <c r="R31" i="20" s="1"/>
  <c r="E37" i="5"/>
  <c r="S31" i="20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/>
  <c r="D45" i="5"/>
  <c r="R37" i="20" s="1"/>
  <c r="E45" i="5"/>
  <c r="S37" i="20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 s="1"/>
  <c r="E65" i="5"/>
  <c r="S56" i="20"/>
  <c r="F65" i="5"/>
  <c r="T56" i="20" s="1"/>
  <c r="C67" i="5"/>
  <c r="Q57" i="20" s="1"/>
  <c r="D67" i="5"/>
  <c r="R57" i="20" s="1"/>
  <c r="E67" i="5"/>
  <c r="S57" i="20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/>
  <c r="F75" i="5"/>
  <c r="T62" i="20" s="1"/>
  <c r="P61" i="20"/>
  <c r="B75" i="5"/>
  <c r="P62" i="20"/>
  <c r="P60" i="20"/>
  <c r="P58" i="20"/>
  <c r="B67" i="5"/>
  <c r="P57" i="20" s="1"/>
  <c r="B45" i="5"/>
  <c r="B54" i="5"/>
  <c r="B59" i="5"/>
  <c r="B65" i="5"/>
  <c r="P56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P10" i="20" s="1"/>
  <c r="B28" i="5"/>
  <c r="B35" i="5"/>
  <c r="P29" i="20" s="1"/>
  <c r="B37" i="5"/>
  <c r="B41" i="5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B6" i="1" s="1"/>
  <c r="F18" i="23"/>
  <c r="K6" i="3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0" s="1"/>
  <c r="H23" i="23"/>
  <c r="F6" i="11"/>
  <c r="G23" i="23"/>
  <c r="E6" i="11" s="1"/>
  <c r="F23" i="23"/>
  <c r="D6" i="11"/>
  <c r="E23" i="23"/>
  <c r="C6" i="10" s="1"/>
  <c r="F6" i="10"/>
  <c r="E6" i="10"/>
  <c r="D6" i="10"/>
  <c r="B6" i="10"/>
  <c r="G5" i="13"/>
  <c r="G5" i="12"/>
  <c r="C11" i="23"/>
  <c r="A2" i="13" s="1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 s="1"/>
  <c r="Y4" i="17" s="1"/>
  <c r="J14" i="3"/>
  <c r="X4" i="17" s="1"/>
  <c r="I14" i="3"/>
  <c r="I8" i="3"/>
  <c r="I20" i="3" s="1"/>
  <c r="W5" i="17" s="1"/>
  <c r="H14" i="3"/>
  <c r="G14" i="3"/>
  <c r="E14" i="3"/>
  <c r="K9" i="3"/>
  <c r="K10" i="3"/>
  <c r="K8" i="3" s="1"/>
  <c r="K20" i="3" s="1"/>
  <c r="Y5" i="17" s="1"/>
  <c r="K11" i="3"/>
  <c r="K12" i="3"/>
  <c r="J8" i="3"/>
  <c r="H8" i="3"/>
  <c r="H20" i="3"/>
  <c r="V5" i="17" s="1"/>
  <c r="G8" i="3"/>
  <c r="G20" i="3" s="1"/>
  <c r="U5" i="17" s="1"/>
  <c r="E8" i="3"/>
  <c r="F41" i="2"/>
  <c r="E41" i="2"/>
  <c r="D41" i="2"/>
  <c r="R17" i="16" s="1"/>
  <c r="C41" i="2"/>
  <c r="H27" i="2"/>
  <c r="G27" i="2"/>
  <c r="U15" i="16" s="1"/>
  <c r="F27" i="2"/>
  <c r="E27" i="2"/>
  <c r="D27" i="2"/>
  <c r="C27" i="2"/>
  <c r="Q15" i="16" s="1"/>
  <c r="B41" i="2"/>
  <c r="B27" i="2"/>
  <c r="H22" i="2"/>
  <c r="G22" i="2"/>
  <c r="U14" i="16" s="1"/>
  <c r="F22" i="2"/>
  <c r="E22" i="2"/>
  <c r="D22" i="2"/>
  <c r="C22" i="2"/>
  <c r="B22" i="2"/>
  <c r="E20" i="3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P33" i="18" s="1"/>
  <c r="B63" i="4"/>
  <c r="P32" i="18" s="1"/>
  <c r="B55" i="4"/>
  <c r="B53" i="4"/>
  <c r="B49" i="4"/>
  <c r="B57" i="4" s="1"/>
  <c r="B59" i="4" s="1"/>
  <c r="B48" i="4"/>
  <c r="P26" i="18" s="1"/>
  <c r="B37" i="4"/>
  <c r="B44" i="4" s="1"/>
  <c r="P25" i="18" s="1"/>
  <c r="B8" i="4"/>
  <c r="B29" i="4"/>
  <c r="B17" i="4"/>
  <c r="B13" i="4"/>
  <c r="B21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0" i="18"/>
  <c r="P27" i="18"/>
  <c r="P28" i="18"/>
  <c r="P29" i="18"/>
  <c r="P20" i="18"/>
  <c r="P21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Q76" i="15" s="1"/>
  <c r="F31" i="1"/>
  <c r="Q80" i="15" s="1"/>
  <c r="F38" i="1"/>
  <c r="F42" i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E19" i="1"/>
  <c r="P67" i="15" s="1"/>
  <c r="E23" i="1"/>
  <c r="P71" i="15" s="1"/>
  <c r="E27" i="1"/>
  <c r="P76" i="15" s="1"/>
  <c r="E31" i="1"/>
  <c r="E38" i="1"/>
  <c r="P87" i="15" s="1"/>
  <c r="E42" i="1"/>
  <c r="E57" i="1"/>
  <c r="E63" i="1"/>
  <c r="E68" i="1"/>
  <c r="P110" i="15" s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47" i="1" s="1"/>
  <c r="C17" i="1"/>
  <c r="Q12" i="15" s="1"/>
  <c r="C25" i="1"/>
  <c r="C31" i="1"/>
  <c r="C38" i="1"/>
  <c r="C41" i="1"/>
  <c r="Q37" i="15" s="1"/>
  <c r="C60" i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23" i="4"/>
  <c r="B25" i="4" s="1"/>
  <c r="F70" i="5"/>
  <c r="E70" i="5"/>
  <c r="Y3" i="17"/>
  <c r="C70" i="4"/>
  <c r="D70" i="4"/>
  <c r="C68" i="4"/>
  <c r="D68" i="4"/>
  <c r="R36" i="18" s="1"/>
  <c r="C64" i="4"/>
  <c r="D64" i="4"/>
  <c r="C63" i="4"/>
  <c r="C72" i="4" s="1"/>
  <c r="D63" i="4"/>
  <c r="C48" i="4"/>
  <c r="R31" i="18"/>
  <c r="C53" i="4"/>
  <c r="C57" i="4" s="1"/>
  <c r="C59" i="4" s="1"/>
  <c r="D53" i="4"/>
  <c r="R30" i="18" s="1"/>
  <c r="D48" i="4"/>
  <c r="C49" i="4"/>
  <c r="Q27" i="18" s="1"/>
  <c r="D49" i="4"/>
  <c r="C29" i="4"/>
  <c r="D29" i="4"/>
  <c r="C40" i="4"/>
  <c r="C44" i="4" s="1"/>
  <c r="Q25" i="18" s="1"/>
  <c r="D40" i="4"/>
  <c r="C37" i="4"/>
  <c r="D37" i="4"/>
  <c r="C17" i="4"/>
  <c r="C13" i="4"/>
  <c r="Q6" i="18" s="1"/>
  <c r="D13" i="4"/>
  <c r="D21" i="4" s="1"/>
  <c r="D23" i="4" s="1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 s="1"/>
  <c r="D13" i="2"/>
  <c r="R8" i="16"/>
  <c r="E13" i="2"/>
  <c r="S8" i="16" s="1"/>
  <c r="F13" i="2"/>
  <c r="T8" i="16"/>
  <c r="G13" i="2"/>
  <c r="H13" i="2"/>
  <c r="V8" i="16"/>
  <c r="B13" i="2"/>
  <c r="P8" i="16" s="1"/>
  <c r="C9" i="2"/>
  <c r="Q4" i="16"/>
  <c r="D9" i="2"/>
  <c r="E9" i="2"/>
  <c r="S4" i="16"/>
  <c r="F9" i="2"/>
  <c r="G9" i="2"/>
  <c r="U4" i="16"/>
  <c r="H9" i="2"/>
  <c r="B9" i="2"/>
  <c r="P4" i="16"/>
  <c r="Q9" i="18"/>
  <c r="Q22" i="18"/>
  <c r="Q36" i="18"/>
  <c r="R19" i="18"/>
  <c r="R15" i="18"/>
  <c r="R26" i="18"/>
  <c r="Q31" i="18"/>
  <c r="R33" i="18"/>
  <c r="R37" i="18"/>
  <c r="Q19" i="18"/>
  <c r="Q15" i="18"/>
  <c r="Q26" i="18"/>
  <c r="Q33" i="18"/>
  <c r="Q37" i="18"/>
  <c r="S5" i="17"/>
  <c r="S3" i="17"/>
  <c r="G8" i="2"/>
  <c r="U8" i="16"/>
  <c r="S14" i="16"/>
  <c r="T14" i="16"/>
  <c r="B8" i="2"/>
  <c r="P3" i="16" s="1"/>
  <c r="E8" i="2"/>
  <c r="P12" i="18"/>
  <c r="C8" i="2"/>
  <c r="E20" i="2"/>
  <c r="S13" i="16" s="1"/>
  <c r="S3" i="16"/>
  <c r="G20" i="2"/>
  <c r="U13" i="16"/>
  <c r="U3" i="16"/>
  <c r="C8" i="4"/>
  <c r="Q2" i="18" s="1"/>
  <c r="Q5" i="18"/>
  <c r="D8" i="4"/>
  <c r="R5" i="18"/>
  <c r="P13" i="18"/>
  <c r="R2" i="18"/>
  <c r="Q67" i="15"/>
  <c r="V3" i="17"/>
  <c r="U3" i="17"/>
  <c r="P2" i="25"/>
  <c r="T2" i="25"/>
  <c r="Q2" i="25"/>
  <c r="U2" i="25"/>
  <c r="U2" i="30" l="1"/>
  <c r="F43" i="8"/>
  <c r="Q3" i="25"/>
  <c r="R3" i="25"/>
  <c r="F84" i="6"/>
  <c r="T76" i="24" s="1"/>
  <c r="U86" i="24"/>
  <c r="C70" i="5"/>
  <c r="D70" i="5"/>
  <c r="R13" i="18"/>
  <c r="D25" i="4"/>
  <c r="D33" i="4" s="1"/>
  <c r="R18" i="18" s="1"/>
  <c r="R6" i="18"/>
  <c r="P14" i="18"/>
  <c r="B33" i="4"/>
  <c r="P18" i="18" s="1"/>
  <c r="R12" i="18"/>
  <c r="R14" i="18"/>
  <c r="Q32" i="18"/>
  <c r="E79" i="1"/>
  <c r="P119" i="15" s="1"/>
  <c r="E47" i="1"/>
  <c r="E59" i="1" s="1"/>
  <c r="Q42" i="15"/>
  <c r="C62" i="1"/>
  <c r="Q54" i="15" s="1"/>
  <c r="P34" i="20"/>
  <c r="B70" i="5"/>
  <c r="F159" i="6"/>
  <c r="T150" i="24" s="1"/>
  <c r="T2" i="24"/>
  <c r="R27" i="18"/>
  <c r="D57" i="4"/>
  <c r="D59" i="4" s="1"/>
  <c r="R32" i="18"/>
  <c r="D72" i="4"/>
  <c r="C21" i="4"/>
  <c r="B20" i="2"/>
  <c r="P13" i="16" s="1"/>
  <c r="C20" i="2"/>
  <c r="Q13" i="16" s="1"/>
  <c r="Q3" i="16"/>
  <c r="R4" i="16"/>
  <c r="D8" i="2"/>
  <c r="P20" i="15"/>
  <c r="B47" i="1"/>
  <c r="Q2" i="24"/>
  <c r="T4" i="16"/>
  <c r="F8" i="2"/>
  <c r="D44" i="4"/>
  <c r="R25" i="18" s="1"/>
  <c r="R22" i="18"/>
  <c r="E81" i="1"/>
  <c r="P120" i="15" s="1"/>
  <c r="P104" i="15"/>
  <c r="G65" i="5"/>
  <c r="U56" i="20" s="1"/>
  <c r="Q30" i="18"/>
  <c r="V4" i="16"/>
  <c r="H8" i="2"/>
  <c r="Q38" i="18"/>
  <c r="C74" i="4"/>
  <c r="Q39" i="18" s="1"/>
  <c r="R2" i="24"/>
  <c r="C6" i="11"/>
  <c r="G6" i="11"/>
  <c r="G67" i="5"/>
  <c r="U57" i="20" s="1"/>
  <c r="U37" i="20"/>
  <c r="P3" i="25"/>
  <c r="E43" i="8"/>
  <c r="C9" i="8"/>
  <c r="Q2" i="26" s="1"/>
  <c r="F21" i="9"/>
  <c r="D21" i="9"/>
  <c r="R16" i="27"/>
  <c r="G30" i="11"/>
  <c r="U22" i="29" s="1"/>
  <c r="C30" i="11"/>
  <c r="Q22" i="29" s="1"/>
  <c r="G21" i="9"/>
  <c r="D84" i="6"/>
  <c r="R76" i="24" s="1"/>
  <c r="T35" i="26"/>
  <c r="F77" i="8"/>
  <c r="T68" i="26" s="1"/>
  <c r="B21" i="9"/>
  <c r="P16" i="27"/>
  <c r="Q12" i="31"/>
  <c r="C29" i="13"/>
  <c r="Q22" i="31" s="1"/>
  <c r="G19" i="8"/>
  <c r="U12" i="26" s="1"/>
  <c r="E84" i="6"/>
  <c r="S76" i="24" s="1"/>
  <c r="F79" i="1"/>
  <c r="Q119" i="15" s="1"/>
  <c r="F47" i="1"/>
  <c r="P106" i="15"/>
  <c r="B72" i="4"/>
  <c r="B84" i="6"/>
  <c r="C84" i="6"/>
  <c r="Q76" i="24" s="1"/>
  <c r="F29" i="7"/>
  <c r="T4" i="25" s="1"/>
  <c r="B43" i="8"/>
  <c r="C43" i="8"/>
  <c r="E9" i="8"/>
  <c r="S2" i="26" s="1"/>
  <c r="E21" i="9"/>
  <c r="C21" i="9"/>
  <c r="Q16" i="27"/>
  <c r="G32" i="10"/>
  <c r="U23" i="28" s="1"/>
  <c r="F32" i="10"/>
  <c r="T23" i="28" s="1"/>
  <c r="F30" i="11"/>
  <c r="T22" i="29" s="1"/>
  <c r="T2" i="29"/>
  <c r="G16" i="5"/>
  <c r="U10" i="20" s="1"/>
  <c r="A2" i="6"/>
  <c r="E29" i="7"/>
  <c r="S4" i="25" s="1"/>
  <c r="S2" i="25"/>
  <c r="D43" i="8"/>
  <c r="B32" i="10"/>
  <c r="P23" i="28" s="1"/>
  <c r="B31" i="12"/>
  <c r="P23" i="30" s="1"/>
  <c r="P2" i="30"/>
  <c r="U12" i="31"/>
  <c r="G29" i="13"/>
  <c r="U22" i="31" s="1"/>
  <c r="G10" i="6"/>
  <c r="G103" i="6"/>
  <c r="G61" i="8"/>
  <c r="U53" i="26" s="1"/>
  <c r="U57" i="26"/>
  <c r="S2" i="30"/>
  <c r="P95" i="15" l="1"/>
  <c r="E33" i="9"/>
  <c r="S24" i="27" s="1"/>
  <c r="S13" i="27"/>
  <c r="P35" i="26"/>
  <c r="B77" i="8"/>
  <c r="P68" i="26" s="1"/>
  <c r="B74" i="4"/>
  <c r="P39" i="18" s="1"/>
  <c r="P38" i="18"/>
  <c r="G9" i="8"/>
  <c r="U2" i="26" s="1"/>
  <c r="R13" i="27"/>
  <c r="D33" i="9"/>
  <c r="R24" i="27" s="1"/>
  <c r="E159" i="6"/>
  <c r="S150" i="24" s="1"/>
  <c r="C159" i="6"/>
  <c r="Q150" i="24" s="1"/>
  <c r="D20" i="2"/>
  <c r="R13" i="16" s="1"/>
  <c r="R3" i="16"/>
  <c r="U3" i="24"/>
  <c r="G9" i="6"/>
  <c r="R35" i="26"/>
  <c r="D77" i="8"/>
  <c r="R68" i="26" s="1"/>
  <c r="T13" i="27"/>
  <c r="F33" i="9"/>
  <c r="T24" i="27" s="1"/>
  <c r="H20" i="2"/>
  <c r="V13" i="16" s="1"/>
  <c r="V3" i="16"/>
  <c r="Q12" i="18"/>
  <c r="C23" i="4"/>
  <c r="U95" i="24"/>
  <c r="G84" i="6"/>
  <c r="U76" i="24" s="1"/>
  <c r="Q35" i="26"/>
  <c r="C77" i="8"/>
  <c r="Q68" i="26" s="1"/>
  <c r="F59" i="1"/>
  <c r="Q95" i="15"/>
  <c r="D159" i="6"/>
  <c r="R150" i="24" s="1"/>
  <c r="F20" i="2"/>
  <c r="T13" i="16" s="1"/>
  <c r="T3" i="16"/>
  <c r="B62" i="1"/>
  <c r="P54" i="15" s="1"/>
  <c r="P42" i="15"/>
  <c r="R38" i="18"/>
  <c r="D74" i="4"/>
  <c r="R39" i="18" s="1"/>
  <c r="C33" i="9"/>
  <c r="Q24" i="27" s="1"/>
  <c r="Q13" i="27"/>
  <c r="G43" i="8"/>
  <c r="P76" i="24"/>
  <c r="B159" i="6"/>
  <c r="P150" i="24" s="1"/>
  <c r="G41" i="5"/>
  <c r="P13" i="27"/>
  <c r="B33" i="9"/>
  <c r="P24" i="27" s="1"/>
  <c r="G33" i="9"/>
  <c r="U24" i="27" s="1"/>
  <c r="U13" i="27"/>
  <c r="S35" i="26"/>
  <c r="E77" i="8"/>
  <c r="S68" i="26" s="1"/>
  <c r="F81" i="1" l="1"/>
  <c r="Q120" i="15" s="1"/>
  <c r="Q104" i="15"/>
  <c r="U35" i="26"/>
  <c r="G77" i="8"/>
  <c r="U68" i="26" s="1"/>
  <c r="Q13" i="18"/>
  <c r="C25" i="4"/>
  <c r="U2" i="24"/>
  <c r="G159" i="6"/>
  <c r="U150" i="24" s="1"/>
  <c r="G70" i="5"/>
  <c r="U34" i="20"/>
  <c r="G42" i="5"/>
  <c r="U35" i="20" s="1"/>
  <c r="C33" i="4" l="1"/>
  <c r="Q18" i="18" s="1"/>
  <c r="Q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<sst xmlns="http://schemas.openxmlformats.org/spreadsheetml/2006/main" count="4243" uniqueCount="3305">
  <si>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</si>
  <si>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</si>
  <si>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</si>
  <si>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</si>
  <si>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</si>
  <si>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</si>
  <si>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</si>
  <si>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</si>
  <si>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</si>
  <si>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</si>
  <si>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</si>
  <si>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</si>
  <si>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</si>
  <si>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</si>
  <si>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</si>
  <si>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</si>
  <si>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</si>
  <si>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</si>
  <si>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</si>
  <si>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</si>
  <si>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</si>
  <si>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</si>
  <si>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</si>
  <si>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</si>
  <si>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</si>
  <si>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</si>
  <si>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</si>
  <si>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</si>
  <si>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</si>
  <si>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</si>
  <si>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</si>
  <si>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</si>
  <si>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</si>
  <si>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</si>
  <si>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</si>
  <si>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</si>
  <si>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</si>
  <si>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</si>
  <si>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</si>
  <si>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</si>
  <si>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</si>
  <si>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</si>
  <si>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</si>
  <si>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</si>
  <si>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</si>
  <si>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</si>
  <si>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</si>
  <si>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</si>
  <si>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</si>
  <si>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</si>
  <si>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</si>
  <si>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</si>
  <si>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</si>
  <si>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</si>
  <si>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</si>
  <si>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</si>
  <si>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</si>
  <si>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</si>
  <si>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</si>
  <si>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</si>
  <si>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</si>
  <si>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</si>
  <si>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</si>
  <si>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</si>
  <si>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</si>
  <si>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</si>
  <si>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</si>
  <si>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</si>
  <si>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</si>
  <si>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</si>
  <si>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</si>
  <si>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</si>
  <si>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</si>
  <si>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</si>
  <si>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</si>
  <si>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</si>
  <si>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</si>
  <si>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</si>
  <si>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</si>
  <si>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</si>
  <si>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</si>
  <si>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</si>
  <si>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</si>
  <si>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</si>
  <si>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</si>
  <si>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</si>
  <si>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</si>
  <si>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</si>
  <si>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</si>
  <si>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</si>
  <si>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</si>
  <si>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</si>
  <si>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</si>
  <si>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</si>
  <si>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</si>
  <si>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</si>
  <si>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</si>
  <si>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</si>
  <si>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</si>
  <si>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</si>
  <si>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</si>
  <si>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</si>
  <si>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</si>
  <si>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</si>
  <si>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</si>
  <si>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</si>
  <si>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</si>
  <si>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</si>
  <si>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</si>
  <si>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</si>
  <si>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</si>
  <si>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</si>
  <si>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</si>
  <si>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</si>
  <si>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</si>
  <si>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</si>
  <si>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</si>
  <si>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</si>
  <si>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</si>
  <si>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</si>
  <si>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</si>
  <si>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</si>
  <si>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</si>
  <si>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</si>
  <si>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</si>
  <si>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</si>
  <si>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</si>
  <si>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</si>
  <si>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</si>
  <si>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</si>
  <si>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</si>
  <si>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</si>
  <si>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</si>
  <si>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</si>
  <si>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</si>
  <si>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</si>
  <si>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</si>
  <si>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</si>
  <si>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</si>
  <si>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</si>
  <si>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</si>
  <si>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</si>
  <si>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</si>
  <si>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</si>
  <si>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</si>
  <si>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</si>
  <si>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</si>
  <si>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</si>
  <si>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</si>
  <si>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</si>
  <si>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</si>
  <si>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</si>
  <si>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</si>
  <si>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</si>
  <si>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</si>
  <si>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</si>
  <si>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</si>
  <si>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</si>
  <si>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</si>
  <si>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</si>
  <si>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</si>
  <si>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</si>
  <si>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</si>
  <si>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</si>
  <si>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</si>
  <si>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</si>
  <si>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</si>
  <si>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</si>
  <si>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</si>
  <si>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</si>
  <si>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</si>
  <si>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</si>
  <si>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</si>
  <si>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</si>
  <si>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</si>
  <si>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</si>
  <si>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</si>
  <si>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</si>
  <si>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</si>
  <si>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</si>
  <si>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</si>
  <si>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</si>
  <si>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</si>
  <si>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</si>
  <si>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</si>
  <si>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</si>
  <si>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</si>
  <si>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</si>
  <si>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</si>
  <si>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</si>
  <si>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</si>
  <si>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</si>
  <si>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</si>
  <si>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</si>
  <si>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</si>
  <si>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</si>
  <si>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</si>
  <si>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</si>
  <si>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</si>
  <si>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</si>
  <si>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</si>
  <si>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</si>
  <si>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</si>
  <si>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</si>
  <si>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</si>
  <si>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</si>
  <si>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</si>
  <si>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</si>
  <si>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</si>
  <si>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</si>
  <si>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</si>
  <si>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</si>
  <si>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</si>
  <si>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</si>
  <si>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</si>
  <si>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</si>
  <si>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</si>
  <si>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</si>
  <si>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</si>
  <si>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</si>
  <si>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</si>
  <si>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</si>
  <si>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</si>
  <si>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</si>
  <si>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</si>
  <si>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</si>
  <si>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</si>
  <si>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</si>
  <si>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</si>
  <si>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</si>
  <si>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</si>
  <si>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</si>
  <si>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</si>
  <si>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</si>
  <si>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</si>
  <si>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</si>
  <si>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</si>
  <si>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</si>
  <si>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</si>
  <si>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</si>
  <si>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</si>
  <si>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</si>
  <si>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</si>
  <si>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</si>
  <si>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</si>
  <si>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</si>
  <si>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</si>
  <si>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</si>
  <si>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</si>
  <si>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</si>
  <si>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</si>
  <si>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</si>
  <si>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</si>
  <si>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</si>
  <si>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</si>
  <si>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</si>
  <si>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</si>
  <si>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</si>
  <si>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</si>
  <si>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</si>
  <si>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</si>
  <si>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</si>
  <si>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</si>
  <si>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</si>
  <si>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</si>
  <si>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</si>
  <si>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</si>
  <si>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</si>
  <si>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</si>
  <si>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</si>
  <si>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</si>
  <si>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</si>
  <si>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</si>
  <si>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</si>
  <si>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</si>
  <si>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</si>
  <si>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</si>
  <si>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</si>
  <si>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</si>
  <si>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</si>
  <si>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</si>
  <si>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</si>
  <si>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</si>
  <si>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</si>
  <si>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</si>
  <si>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</si>
  <si>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</si>
  <si>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</si>
  <si>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</si>
  <si>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</si>
  <si>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</si>
  <si>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</si>
  <si>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</si>
  <si>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</si>
  <si>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</si>
  <si>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</si>
  <si>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</si>
  <si>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</si>
  <si>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</si>
  <si>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</si>
  <si>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</si>
  <si>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</si>
  <si>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</si>
  <si>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</si>
  <si>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</si>
  <si>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</si>
  <si>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</si>
  <si>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</si>
  <si>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</si>
  <si>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</si>
  <si>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</si>
  <si>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</si>
  <si>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</si>
  <si>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</si>
  <si>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</si>
  <si>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</si>
  <si>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</si>
  <si>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</si>
  <si>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</si>
  <si>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</si>
  <si>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</si>
  <si>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</si>
  <si>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</si>
  <si>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</si>
  <si>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</si>
  <si>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</si>
  <si>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</si>
  <si>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</si>
  <si>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</si>
  <si>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</si>
  <si>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</si>
  <si>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</si>
  <si>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</si>
  <si>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</si>
  <si>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</si>
  <si>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</si>
  <si>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</si>
  <si>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</si>
  <si>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</si>
  <si>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</si>
  <si>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</si>
  <si>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</si>
  <si>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</si>
  <si>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</si>
  <si>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</si>
  <si>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</si>
  <si>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</si>
  <si>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</si>
  <si>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</si>
  <si>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</si>
  <si>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</si>
  <si>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</si>
  <si>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</si>
  <si>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</si>
  <si>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</si>
  <si>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</si>
  <si>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</si>
  <si>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</si>
  <si>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</si>
  <si>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</si>
  <si>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</si>
  <si>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</si>
  <si>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</si>
  <si>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</si>
  <si>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</si>
  <si>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</si>
  <si>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</si>
  <si>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</si>
  <si>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</si>
  <si>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</si>
  <si>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</si>
  <si>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</si>
  <si>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</si>
  <si>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</si>
  <si>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</si>
  <si>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</si>
  <si>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</si>
  <si>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</si>
  <si>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</si>
  <si>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</si>
  <si>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</si>
  <si>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</si>
  <si>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</si>
  <si>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</si>
  <si>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</si>
  <si>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</si>
  <si>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</si>
  <si>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</si>
  <si>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</si>
  <si>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</si>
  <si>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</si>
  <si>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</si>
  <si>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</si>
  <si>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</si>
  <si>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</si>
  <si>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</si>
  <si>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</si>
  <si>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</si>
  <si>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</si>
  <si>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</si>
  <si>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</si>
  <si>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</si>
  <si>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</si>
  <si>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</si>
  <si>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</si>
  <si>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</si>
  <si>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</si>
  <si>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</si>
  <si>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</si>
  <si>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</si>
  <si>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</si>
  <si>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</si>
  <si>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</si>
  <si>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</si>
  <si>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</si>
  <si>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</si>
  <si>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</si>
  <si>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</si>
  <si>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</si>
  <si>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</si>
  <si>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</si>
  <si>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</si>
  <si>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</si>
  <si>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</si>
  <si>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</si>
  <si>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</si>
  <si>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</si>
  <si>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</si>
  <si>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</si>
  <si>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</si>
  <si>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</si>
  <si>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</si>
  <si>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</si>
  <si>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</si>
  <si>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</si>
  <si>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</si>
  <si>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</si>
  <si>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</si>
  <si>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</si>
  <si>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</si>
  <si>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</si>
  <si>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</si>
  <si>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</si>
  <si>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</si>
  <si>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</si>
  <si>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</si>
  <si>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</si>
  <si>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</si>
  <si>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</si>
  <si>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</si>
  <si>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</si>
  <si>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</si>
  <si>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</si>
  <si>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</si>
  <si>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</si>
  <si>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</si>
  <si>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</si>
  <si>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</si>
  <si>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</si>
  <si>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</si>
  <si>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</si>
  <si>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</si>
  <si>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</si>
  <si>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</si>
  <si>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</si>
  <si>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</si>
  <si>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</si>
  <si>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</si>
  <si>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</si>
  <si>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</si>
  <si>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</si>
  <si>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</si>
  <si>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</si>
  <si>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</si>
  <si>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</si>
  <si>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</si>
  <si>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</si>
  <si>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</si>
  <si>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</si>
  <si>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</si>
  <si>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</si>
  <si>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</si>
  <si>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</si>
  <si>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</si>
  <si>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</si>
  <si>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</si>
  <si>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</si>
  <si>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</si>
  <si>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</si>
  <si>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</si>
  <si>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</si>
  <si>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</si>
  <si>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</si>
  <si>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</si>
  <si>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</si>
  <si>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</si>
  <si>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</si>
  <si>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</si>
  <si>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</si>
  <si>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</si>
  <si>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</si>
  <si>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</si>
  <si>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</si>
  <si>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</si>
  <si>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</si>
  <si>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</si>
  <si>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</si>
  <si>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</si>
  <si>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</si>
  <si>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</si>
  <si>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</si>
  <si>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</si>
  <si>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</si>
  <si>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</si>
  <si>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</si>
  <si>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</si>
  <si>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</si>
  <si>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</si>
  <si>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</si>
  <si>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</si>
  <si>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</si>
  <si>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</si>
  <si>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</si>
  <si>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</si>
  <si>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</si>
  <si>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</si>
  <si>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</si>
  <si>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</si>
  <si>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</si>
  <si>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</si>
  <si>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</si>
  <si>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</si>
  <si>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</si>
  <si>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</si>
  <si>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</si>
  <si>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</si>
  <si>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</si>
  <si>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</si>
  <si>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</si>
  <si>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</si>
  <si>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</si>
  <si>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</si>
  <si>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</si>
  <si>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</si>
  <si>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</si>
  <si>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</si>
  <si>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</si>
  <si>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</si>
  <si>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</si>
  <si>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</si>
  <si>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</si>
  <si>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</si>
  <si>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</si>
  <si>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</si>
  <si>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</si>
  <si>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</si>
  <si>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</si>
  <si>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</si>
  <si>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</si>
  <si>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</si>
  <si>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</si>
  <si>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</si>
  <si>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</si>
  <si>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</si>
  <si>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</si>
  <si>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</si>
  <si>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</si>
  <si>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</si>
  <si>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</si>
  <si>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</si>
  <si>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</si>
  <si>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</si>
  <si>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</si>
  <si>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</si>
  <si>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</si>
  <si>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</si>
  <si>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</si>
  <si>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</si>
  <si>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</si>
  <si>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</si>
  <si>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</si>
  <si>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</si>
  <si>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</si>
  <si>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</si>
  <si>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</si>
  <si>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</si>
  <si>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</si>
  <si>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</si>
  <si>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</si>
  <si>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</si>
  <si>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</si>
  <si>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</si>
  <si>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</si>
  <si>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</si>
  <si>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</si>
  <si>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</si>
  <si>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</si>
  <si>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</si>
  <si>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</si>
  <si>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</si>
  <si>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</si>
  <si>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</si>
  <si>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</si>
  <si>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</si>
  <si>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</si>
  <si>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</si>
  <si>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</si>
  <si>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</si>
  <si>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</si>
  <si>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</si>
  <si>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</si>
  <si>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</si>
  <si>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</si>
  <si>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</si>
  <si>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</si>
  <si>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</si>
  <si>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</si>
  <si>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</si>
  <si>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</si>
  <si>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</si>
  <si>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</si>
  <si>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</si>
  <si>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</si>
  <si>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</si>
  <si>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</si>
  <si>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</si>
  <si>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</si>
  <si>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</si>
  <si>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</si>
  <si>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</si>
  <si>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</si>
  <si>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</si>
  <si>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</si>
  <si>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</si>
  <si>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</si>
  <si>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</si>
  <si>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</si>
  <si>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</si>
  <si>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</si>
  <si>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</si>
  <si>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</si>
  <si>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</si>
  <si>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</si>
  <si>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</si>
  <si>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</si>
  <si>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</si>
  <si>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</si>
  <si>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</si>
  <si>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</si>
  <si>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</si>
  <si>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</si>
  <si>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</si>
  <si>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</si>
  <si>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</si>
  <si>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</si>
  <si>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</si>
  <si>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</si>
  <si>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</si>
  <si>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</si>
  <si>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</si>
  <si>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</si>
  <si>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</si>
  <si>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</si>
  <si>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</si>
  <si>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</si>
  <si>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</si>
  <si>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</si>
  <si>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</si>
  <si>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</si>
  <si>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</si>
  <si>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</si>
  <si>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</si>
  <si>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</si>
  <si>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</si>
  <si>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</si>
  <si>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</si>
  <si>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</si>
  <si>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</si>
  <si>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</si>
  <si>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</si>
  <si>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</si>
  <si>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</si>
  <si>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</si>
  <si>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</si>
  <si>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</si>
  <si>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</si>
  <si>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</si>
  <si>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</si>
  <si>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</si>
  <si>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</si>
  <si>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</si>
  <si>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</si>
  <si>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</si>
  <si>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</si>
  <si>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</si>
  <si>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</si>
  <si>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</si>
  <si>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</si>
  <si>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</si>
  <si>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</si>
  <si>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</si>
  <si>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</si>
  <si>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</si>
  <si>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</si>
  <si>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</si>
  <si>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</si>
  <si>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</si>
  <si>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</si>
  <si>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</si>
  <si>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</si>
  <si>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</si>
  <si>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</si>
  <si>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</si>
  <si>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</si>
  <si>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</si>
  <si>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</si>
  <si>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</si>
  <si>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</si>
  <si>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</si>
  <si>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</si>
  <si>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</si>
  <si>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</si>
  <si>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</si>
  <si>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</si>
  <si>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</si>
  <si>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</si>
  <si>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</si>
  <si>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</si>
  <si>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</si>
  <si>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</si>
  <si>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</si>
  <si>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</si>
  <si>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</si>
  <si>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</si>
  <si>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</si>
  <si>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</si>
  <si>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</si>
  <si>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</si>
  <si>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</si>
  <si>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</si>
  <si>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</si>
  <si>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</si>
  <si>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</si>
  <si>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</si>
  <si>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</si>
  <si>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</si>
  <si>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</si>
  <si>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</si>
  <si>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</si>
  <si>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</si>
  <si>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</si>
  <si>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</si>
  <si>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</si>
  <si>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</si>
  <si>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</si>
  <si>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</si>
  <si>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</si>
  <si>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</si>
  <si>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</si>
  <si>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</si>
  <si>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</si>
  <si>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</si>
  <si>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</si>
  <si>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</si>
  <si>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</si>
  <si>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</si>
  <si>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</si>
  <si>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</si>
  <si>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</si>
  <si>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</si>
  <si>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</si>
  <si>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</si>
  <si>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</si>
  <si>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</si>
  <si>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</si>
  <si>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</si>
  <si>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</si>
  <si>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</si>
  <si>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</si>
  <si>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</si>
  <si>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</si>
  <si>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</si>
  <si>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</si>
  <si>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</si>
  <si>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</si>
  <si>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</si>
  <si>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</si>
  <si>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</si>
  <si>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</si>
  <si>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</si>
  <si>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</si>
  <si>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</si>
  <si>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</si>
  <si>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</si>
  <si>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</si>
  <si>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</si>
  <si>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</si>
  <si>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</si>
  <si>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</si>
  <si>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</si>
  <si>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</si>
  <si>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</si>
  <si>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</si>
  <si>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</si>
  <si>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</si>
  <si>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</si>
  <si>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</si>
  <si>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</si>
  <si>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</si>
  <si>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</si>
  <si>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</si>
  <si>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</si>
  <si>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</si>
  <si>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</si>
  <si>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</si>
  <si>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</si>
  <si>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</si>
  <si>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</si>
  <si>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</si>
  <si>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</si>
  <si>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</si>
  <si>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</si>
  <si>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</si>
  <si>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</si>
  <si>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</si>
  <si>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</si>
  <si>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</si>
  <si>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</si>
  <si>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</si>
  <si>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</si>
  <si>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</si>
  <si>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</si>
  <si>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</si>
  <si>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</si>
  <si>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</si>
  <si>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</si>
  <si>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</si>
  <si>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</si>
  <si>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</si>
  <si>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</si>
  <si>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</si>
  <si>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</si>
  <si>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</si>
  <si>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</si>
  <si>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</si>
  <si>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</si>
  <si>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</si>
  <si>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</si>
  <si>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</si>
  <si>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</si>
  <si>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</si>
  <si>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</si>
  <si>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</si>
  <si>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</si>
  <si>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</si>
  <si>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</si>
  <si>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</si>
  <si>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</si>
  <si>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</si>
  <si>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</si>
  <si>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</si>
  <si>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</si>
  <si>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</si>
  <si>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</si>
  <si>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</si>
  <si>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</si>
  <si>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</si>
  <si>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</si>
  <si>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</si>
  <si>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</si>
  <si>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</si>
  <si>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</si>
  <si>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</si>
  <si>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</si>
  <si>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</si>
  <si>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</si>
  <si>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</si>
  <si>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</si>
  <si>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</si>
  <si>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</si>
  <si>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</si>
  <si>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</si>
  <si>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</si>
  <si>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</si>
  <si>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</si>
  <si>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</si>
  <si>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</si>
  <si>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</si>
  <si>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</si>
  <si>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</si>
  <si>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</si>
  <si>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</si>
  <si>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</si>
  <si>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</si>
  <si>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</si>
  <si>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</si>
  <si>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</si>
  <si>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</si>
  <si>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</si>
  <si>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</si>
  <si>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</si>
  <si>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</si>
  <si>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</si>
  <si>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</si>
  <si>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</si>
  <si>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</si>
  <si>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</si>
  <si>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</si>
  <si>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</si>
  <si>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</si>
  <si>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</si>
  <si>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</si>
  <si>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</si>
  <si>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</si>
  <si>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</si>
  <si>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</si>
  <si>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</si>
  <si>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</si>
  <si>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</si>
  <si>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</si>
  <si>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</si>
  <si>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</si>
  <si>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</si>
  <si>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</si>
  <si>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</si>
  <si>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</si>
  <si>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</si>
  <si>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</si>
  <si>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</si>
  <si>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</si>
  <si>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</si>
  <si>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</si>
  <si>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</si>
  <si>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</si>
  <si>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</si>
  <si>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</si>
  <si>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</si>
  <si>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</si>
  <si>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</si>
  <si>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</si>
  <si>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</si>
  <si>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</si>
  <si>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</si>
  <si>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</si>
  <si>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</si>
  <si>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</si>
  <si>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</si>
  <si>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</si>
  <si>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</si>
  <si>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</si>
  <si>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</si>
  <si>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</si>
  <si>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</si>
  <si>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</si>
  <si>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</si>
  <si>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</si>
  <si>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</si>
  <si>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</si>
  <si>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</si>
  <si>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</si>
  <si>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</si>
  <si>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</si>
  <si>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</si>
  <si>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</si>
  <si>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</si>
  <si>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</si>
  <si>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</si>
  <si>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</si>
  <si>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</si>
  <si>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</si>
  <si>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</si>
  <si>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</si>
  <si>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</si>
  <si>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</si>
  <si>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</si>
  <si>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</si>
  <si>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</si>
  <si>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</si>
  <si>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</si>
  <si>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</si>
  <si>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</si>
  <si>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</si>
  <si>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</si>
  <si>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</si>
  <si>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</si>
  <si>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</si>
  <si>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</si>
  <si>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</si>
  <si>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</si>
  <si>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</si>
  <si>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</si>
  <si>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</si>
  <si>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</si>
  <si>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</si>
  <si>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</si>
  <si>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</si>
  <si>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</si>
  <si>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</si>
  <si>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</si>
  <si>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</si>
  <si>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</si>
  <si>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</si>
  <si>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</si>
  <si>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</si>
  <si>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</si>
  <si>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</si>
  <si>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</si>
  <si>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</si>
  <si>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</si>
  <si>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</si>
  <si>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</si>
  <si>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</si>
  <si>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</si>
  <si>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</si>
  <si>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</si>
  <si>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</si>
  <si>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</si>
  <si>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</si>
  <si>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</si>
  <si>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</si>
  <si>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</si>
  <si>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</si>
  <si>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</si>
  <si>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</si>
  <si>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</si>
  <si>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</si>
  <si>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</si>
  <si>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</si>
  <si>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</si>
  <si>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</si>
  <si>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</si>
  <si>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</si>
  <si>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</si>
  <si>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</si>
  <si>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</si>
  <si>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</si>
  <si>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</si>
  <si>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</si>
  <si>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</si>
  <si>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</si>
  <si>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</si>
  <si>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</si>
  <si>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</si>
  <si>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</si>
  <si>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</si>
  <si>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</si>
  <si>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</si>
  <si>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</si>
  <si>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</si>
  <si>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</si>
  <si>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</si>
  <si>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</si>
  <si>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</si>
  <si>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</si>
  <si>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</si>
  <si>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</si>
  <si>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</si>
  <si>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</si>
  <si>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</si>
  <si>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</si>
  <si>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</si>
  <si>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</si>
  <si>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</si>
  <si>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</si>
  <si>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</si>
  <si>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</si>
  <si>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</si>
  <si>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</si>
  <si>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</si>
  <si>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</si>
  <si>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</si>
  <si>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</si>
  <si>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</si>
  <si>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</si>
  <si>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</si>
  <si>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</si>
  <si>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</si>
  <si>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</si>
  <si>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</si>
  <si>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</si>
  <si>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</si>
  <si>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</si>
  <si>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</si>
  <si>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</si>
  <si>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</si>
  <si>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</si>
  <si>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</si>
  <si>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</si>
  <si>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</si>
  <si>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</si>
  <si>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</si>
  <si>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</si>
  <si>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</si>
  <si>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</si>
  <si>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</si>
  <si>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</si>
  <si>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</si>
  <si>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</si>
  <si>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</si>
  <si>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</si>
  <si>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</si>
  <si>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</si>
  <si>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</si>
  <si>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</si>
  <si>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</si>
  <si>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</si>
  <si>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</si>
  <si>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</si>
  <si>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</si>
  <si>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</si>
  <si>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</si>
  <si>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</si>
  <si>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</si>
  <si>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</si>
  <si>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</si>
  <si>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</si>
  <si>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</si>
  <si>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</si>
  <si>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</si>
  <si>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</si>
  <si>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</si>
  <si>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</si>
  <si>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</si>
  <si>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</si>
  <si>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</si>
  <si>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</si>
  <si>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</si>
  <si>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</si>
  <si>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</si>
  <si>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</si>
  <si>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</si>
  <si>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</si>
  <si>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</si>
  <si>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</si>
  <si>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</si>
  <si>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</si>
  <si>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</si>
  <si>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</si>
  <si>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</si>
  <si>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</si>
  <si>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</si>
  <si>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</si>
  <si>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</si>
  <si>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</si>
  <si>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</si>
  <si>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</si>
  <si>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</si>
  <si>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</si>
  <si>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</si>
  <si>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</si>
  <si>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</si>
  <si>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</si>
  <si>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</si>
  <si>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</si>
  <si>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</si>
  <si>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</si>
  <si>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</si>
  <si>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</si>
  <si>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</si>
  <si>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</si>
  <si>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</si>
  <si>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</si>
  <si>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</si>
  <si>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</si>
  <si>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</si>
  <si>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</si>
  <si>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</si>
  <si>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</si>
  <si>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</si>
  <si>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</si>
  <si>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</si>
  <si>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</si>
  <si>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</si>
  <si>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</si>
  <si>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</si>
  <si>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</si>
  <si>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</si>
  <si>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</si>
  <si>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</si>
  <si>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</si>
  <si>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</si>
  <si>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</si>
  <si>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</si>
  <si>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</si>
  <si>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</si>
  <si>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</si>
  <si>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</si>
  <si>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</si>
  <si>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</si>
  <si>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</si>
  <si>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</si>
  <si>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</si>
  <si>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</si>
  <si>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</si>
  <si>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</si>
  <si>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</si>
  <si>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</si>
  <si>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</si>
  <si>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</si>
  <si>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</si>
  <si>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</si>
  <si>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</si>
  <si>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</si>
  <si>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</si>
  <si>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</si>
  <si>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</si>
  <si>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</si>
  <si>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</si>
  <si>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</si>
  <si>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</si>
  <si>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</si>
  <si>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</si>
  <si>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</si>
  <si>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</si>
  <si>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</si>
  <si>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</si>
  <si>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</si>
  <si>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</si>
  <si>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</si>
  <si>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</si>
  <si>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</si>
  <si>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</si>
  <si>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</si>
  <si>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</si>
  <si>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</si>
  <si>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</si>
  <si>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</si>
  <si>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</si>
  <si>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</si>
  <si>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</si>
  <si>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</si>
  <si>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</si>
  <si>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</si>
  <si>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</si>
  <si>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</si>
  <si>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</si>
  <si>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</si>
  <si>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</si>
  <si>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</si>
  <si>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</si>
  <si>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</si>
  <si>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</si>
  <si>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</si>
  <si>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</si>
  <si>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</si>
  <si>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</si>
  <si>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</si>
  <si>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</si>
  <si>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</si>
  <si>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</si>
  <si>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</si>
  <si>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</si>
  <si>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</si>
  <si>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</si>
  <si>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</si>
  <si>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</si>
  <si>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</si>
  <si>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</si>
  <si>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</si>
  <si>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</si>
  <si>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</si>
  <si>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</si>
  <si>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</si>
  <si>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</si>
  <si>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</si>
  <si>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</si>
  <si>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</si>
  <si>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</si>
  <si>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</si>
  <si>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</si>
  <si>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</si>
  <si>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</si>
  <si>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</si>
  <si>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</si>
  <si>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</si>
  <si>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</si>
  <si>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</si>
  <si>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</si>
  <si>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</si>
  <si>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</si>
  <si>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</si>
  <si>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</si>
  <si>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</si>
  <si>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</si>
  <si>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</si>
  <si>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</si>
  <si>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</si>
  <si>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</si>
  <si>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</si>
  <si>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</si>
  <si>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</si>
  <si>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</si>
  <si>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</si>
  <si>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</si>
  <si>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</si>
  <si>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</si>
  <si>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</si>
  <si>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</si>
  <si>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</si>
  <si>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</si>
  <si>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</si>
  <si>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</si>
  <si>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</si>
  <si>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</si>
  <si>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</si>
  <si>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</si>
  <si>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</si>
  <si>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</si>
  <si>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</si>
  <si>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</si>
  <si>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</si>
  <si>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</si>
  <si>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</si>
  <si>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</si>
  <si>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</si>
  <si>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</si>
  <si>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</si>
  <si>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</si>
  <si>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</si>
  <si>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</si>
  <si>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</si>
  <si>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</si>
  <si>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</si>
  <si>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</si>
  <si>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</si>
  <si>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</si>
  <si>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</si>
  <si>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</si>
  <si>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</si>
  <si>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</si>
  <si>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</si>
  <si>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</si>
  <si>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</si>
  <si>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</si>
  <si>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</si>
  <si>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</si>
  <si>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</si>
  <si>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</si>
  <si>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</si>
  <si>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</si>
  <si>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</si>
  <si>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</si>
  <si>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</si>
  <si>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</si>
  <si>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</si>
  <si>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</si>
  <si>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</si>
  <si>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</si>
  <si>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</si>
  <si>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</si>
  <si>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</si>
  <si>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</si>
  <si>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</si>
  <si>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</si>
  <si>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</si>
  <si>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</si>
  <si>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</si>
  <si>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</si>
  <si>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</si>
  <si>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</si>
  <si>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</si>
  <si>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</si>
  <si>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</si>
  <si>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</si>
  <si>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</si>
  <si>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</si>
  <si>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</si>
  <si>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</si>
  <si>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</si>
  <si>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</si>
  <si>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</si>
  <si>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</si>
  <si>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</si>
  <si>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</si>
  <si>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</si>
  <si>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</si>
  <si>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</si>
  <si>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</si>
  <si>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</si>
  <si>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</si>
  <si>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</si>
  <si>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</si>
  <si>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</si>
  <si>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</si>
  <si>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</si>
  <si>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</si>
  <si>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</si>
  <si>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</si>
  <si>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</si>
  <si>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</si>
  <si>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</si>
  <si>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</si>
  <si>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</si>
  <si>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</si>
  <si>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</si>
  <si>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</si>
  <si>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</si>
  <si>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</si>
  <si>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</si>
  <si>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</si>
  <si>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</si>
  <si>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</si>
  <si>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</si>
  <si>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</si>
  <si>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</si>
  <si>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</si>
  <si>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</si>
  <si>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</si>
  <si>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</si>
  <si>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</si>
  <si>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</si>
  <si>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</si>
  <si>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</si>
  <si>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</si>
  <si>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</si>
  <si>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</si>
  <si>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</si>
  <si>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</si>
  <si>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</si>
  <si>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</si>
  <si>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</si>
  <si>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</si>
  <si>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</si>
  <si>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</si>
  <si>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</si>
  <si>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</si>
  <si>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</si>
  <si>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</si>
  <si>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</si>
  <si>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</si>
  <si>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</si>
  <si>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</si>
  <si>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</si>
  <si>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</si>
  <si>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</si>
  <si>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</si>
  <si>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</si>
  <si>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</si>
  <si>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</si>
  <si>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</si>
  <si>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</si>
  <si>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</si>
  <si>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</si>
  <si>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</si>
  <si>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</si>
  <si>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</si>
  <si>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</si>
  <si>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</si>
  <si>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</si>
  <si>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</si>
  <si>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</si>
  <si>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</si>
  <si>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</si>
  <si>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</si>
  <si>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</si>
  <si>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</si>
  <si>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</si>
  <si>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</si>
  <si>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</si>
  <si>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</si>
  <si>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</si>
  <si>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</si>
  <si>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</si>
  <si>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</si>
  <si>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</si>
  <si>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</si>
  <si>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</si>
  <si>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</si>
  <si>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</si>
  <si>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</si>
  <si>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</si>
  <si>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</si>
  <si>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</si>
  <si>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</si>
  <si>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</si>
  <si>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</si>
  <si>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</si>
  <si>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</si>
  <si>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</si>
  <si>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</si>
  <si>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</si>
  <si>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</si>
  <si>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</si>
  <si>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</si>
  <si>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</si>
  <si>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</si>
  <si>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</si>
  <si>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</si>
  <si>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</si>
  <si>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</si>
  <si>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</si>
  <si>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</si>
  <si>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</si>
  <si>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</si>
  <si>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</si>
  <si>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</si>
  <si>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</si>
  <si>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</si>
  <si>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</si>
  <si>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</si>
  <si>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</si>
  <si>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</si>
  <si>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</si>
  <si>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</si>
  <si>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</si>
  <si>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</si>
  <si>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</si>
  <si>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</si>
  <si>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</si>
  <si>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</si>
  <si>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</si>
  <si>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</si>
  <si>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</si>
  <si>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</si>
  <si>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</si>
  <si>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</si>
  <si>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</si>
  <si>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</si>
  <si>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</si>
  <si>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</si>
  <si>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</si>
  <si>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</si>
  <si>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</si>
  <si>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</si>
  <si>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</si>
  <si>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</si>
  <si>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</si>
  <si>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</si>
  <si>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</si>
  <si>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</si>
  <si>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</si>
  <si>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</si>
  <si>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</si>
  <si>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</si>
  <si>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</si>
  <si>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</si>
  <si>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</si>
  <si>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</si>
  <si>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</si>
  <si>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</si>
  <si>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</si>
  <si>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</si>
  <si>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</si>
  <si>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</si>
  <si>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</si>
  <si>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</si>
  <si>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</si>
  <si>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</si>
  <si>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</si>
  <si>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</si>
  <si>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</si>
  <si>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</si>
  <si>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</si>
  <si>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</si>
  <si>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</si>
  <si>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</si>
  <si>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</si>
  <si>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</si>
  <si>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</si>
  <si>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</si>
  <si>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</si>
  <si>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</si>
  <si>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</si>
  <si>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</si>
  <si>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</si>
  <si>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</si>
  <si>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</si>
  <si>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</si>
  <si>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</si>
  <si>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</si>
  <si>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</si>
  <si>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</si>
  <si>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</si>
  <si>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</si>
  <si>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</si>
  <si>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</si>
  <si>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</si>
  <si>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</si>
  <si>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</si>
  <si>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</si>
  <si>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</si>
  <si>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</si>
  <si>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</si>
  <si>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</si>
  <si>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</si>
  <si>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</si>
  <si>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</si>
  <si>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</si>
  <si>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</si>
  <si>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</si>
  <si>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</si>
  <si>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</si>
  <si>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</si>
  <si>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</si>
  <si>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</si>
  <si>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</si>
  <si>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</si>
  <si>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</si>
  <si>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</si>
  <si>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</si>
  <si>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</si>
  <si>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</si>
  <si>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</si>
  <si>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</si>
  <si>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</si>
  <si>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</si>
  <si>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</si>
  <si>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</si>
  <si>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</si>
  <si>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</si>
  <si>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</si>
  <si>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</si>
  <si>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</si>
  <si>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</si>
  <si>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</si>
  <si>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</si>
  <si>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</si>
  <si>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</si>
  <si>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</si>
  <si>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</si>
  <si>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</si>
  <si>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</si>
  <si>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</si>
  <si>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</si>
  <si>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</si>
  <si>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</si>
  <si>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</si>
  <si>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</si>
  <si>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</si>
  <si>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</si>
  <si>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</si>
  <si>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</si>
  <si>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</si>
  <si>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</si>
  <si>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</si>
  <si>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</si>
  <si>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</si>
  <si>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</si>
  <si>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</si>
  <si>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</si>
  <si>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</si>
  <si>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</si>
  <si>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</si>
  <si>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</si>
  <si>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</si>
  <si>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</si>
  <si>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</si>
  <si>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</si>
  <si>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</si>
  <si>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</si>
  <si>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</si>
  <si>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</si>
  <si>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</si>
  <si>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</si>
  <si>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</si>
  <si>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</si>
  <si>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</si>
  <si>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</si>
  <si>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</si>
  <si>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</si>
  <si>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</si>
  <si>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</si>
  <si>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</si>
  <si>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</si>
  <si>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</si>
  <si>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</si>
  <si>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</si>
  <si>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</si>
  <si>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</si>
  <si>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</si>
  <si>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</si>
  <si>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</si>
  <si>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</si>
  <si>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</si>
  <si>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</si>
  <si>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</si>
  <si>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</si>
  <si>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</si>
  <si>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</si>
  <si>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</si>
  <si>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</si>
  <si>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</si>
  <si>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</si>
  <si>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</si>
  <si>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</si>
  <si>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</si>
  <si>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</si>
  <si>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</si>
  <si>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</si>
  <si>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</si>
  <si>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</si>
  <si>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</si>
  <si>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</si>
  <si>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</si>
  <si>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</si>
  <si>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</si>
  <si>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</si>
  <si>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</si>
  <si>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</si>
  <si>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</si>
  <si>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</si>
  <si>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</si>
  <si>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</si>
  <si>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</si>
  <si>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</si>
  <si>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</si>
  <si>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</si>
  <si>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</si>
  <si>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</si>
  <si>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</si>
  <si>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</si>
  <si>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</si>
  <si>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</si>
  <si>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</si>
  <si>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</si>
  <si>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</si>
  <si>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</si>
  <si>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</si>
  <si>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</si>
  <si>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</si>
  <si>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</si>
  <si>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</si>
  <si>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</si>
  <si>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</si>
  <si>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</si>
  <si>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</si>
  <si>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</si>
  <si>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</si>
  <si>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</si>
  <si>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</si>
  <si>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</si>
  <si>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</si>
  <si>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</si>
  <si>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</si>
  <si>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</si>
  <si>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</si>
  <si>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</si>
  <si>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</si>
  <si>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</si>
  <si>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</si>
  <si>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</si>
  <si>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</si>
  <si>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</si>
  <si>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</si>
  <si>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</si>
  <si>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</si>
  <si>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</si>
  <si>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</si>
  <si>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</si>
  <si>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</si>
  <si>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</si>
  <si>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</si>
  <si>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</si>
  <si>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</si>
  <si>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</si>
  <si>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</si>
  <si>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</si>
  <si>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</si>
  <si>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</si>
  <si>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</si>
  <si>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</si>
  <si>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</si>
  <si>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</si>
  <si>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</si>
  <si>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</si>
  <si>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</si>
  <si>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</si>
  <si>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</si>
  <si>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</si>
  <si>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</si>
  <si>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</si>
  <si>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</si>
  <si>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</si>
  <si>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</si>
  <si>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</si>
  <si>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</si>
  <si>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</si>
  <si>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</si>
  <si>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</si>
  <si>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</si>
  <si>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</si>
  <si>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</si>
  <si>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</si>
  <si>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</si>
  <si>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</si>
  <si>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</si>
  <si>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</si>
  <si>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</si>
  <si>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</si>
  <si>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</si>
  <si>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</si>
  <si>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</si>
  <si>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</si>
  <si>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</si>
  <si>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</si>
  <si>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</si>
  <si>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</si>
  <si>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</si>
  <si>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</si>
  <si>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</si>
  <si>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</si>
  <si>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</si>
  <si>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</si>
  <si>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</si>
  <si>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</si>
  <si>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</si>
  <si>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</si>
  <si>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</si>
  <si>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</si>
  <si>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</si>
  <si>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</si>
  <si>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</si>
  <si>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</si>
  <si>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</si>
  <si>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</si>
  <si>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</si>
  <si>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</si>
  <si>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</si>
  <si>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</si>
  <si>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</si>
  <si>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</si>
  <si>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</si>
  <si>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</si>
  <si>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</si>
  <si>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</si>
  <si>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</si>
  <si>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</si>
  <si>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</si>
  <si>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</si>
  <si>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</si>
  <si>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</si>
  <si>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</si>
  <si>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</si>
  <si>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</si>
  <si>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</si>
  <si>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</si>
  <si>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</si>
  <si>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</si>
  <si>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</si>
  <si>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</si>
  <si>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</si>
  <si>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</si>
  <si>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</si>
  <si>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</si>
  <si>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</si>
  <si>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</si>
  <si>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</si>
  <si>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</si>
  <si>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</si>
  <si>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</si>
  <si>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</si>
  <si>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</si>
  <si>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</si>
  <si>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</si>
  <si>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</si>
  <si>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</si>
  <si>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</si>
  <si>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</si>
  <si>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</si>
  <si>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</si>
  <si>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</si>
  <si>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</si>
  <si>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</si>
  <si>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</si>
  <si>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</si>
  <si>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</si>
  <si>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</si>
  <si>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</si>
  <si>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</si>
  <si>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</si>
  <si>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</si>
  <si>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</si>
  <si>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</si>
  <si>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</si>
  <si>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</si>
  <si>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</si>
  <si>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</si>
  <si>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</si>
  <si>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</si>
  <si>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</si>
  <si>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</si>
  <si>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</si>
  <si>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</si>
  <si>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</si>
  <si>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</si>
  <si>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</si>
  <si>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</si>
  <si>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</si>
  <si>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</si>
  <si>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</si>
  <si>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</si>
  <si>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</si>
  <si>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</si>
  <si>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</si>
  <si>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</si>
  <si>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</si>
  <si>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</si>
  <si>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</si>
  <si>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</si>
  <si>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</si>
  <si>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</si>
  <si>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</si>
  <si>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</si>
  <si>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</si>
  <si>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</si>
  <si>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</si>
  <si>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</si>
  <si>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</si>
  <si>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</si>
  <si>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</si>
  <si>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</si>
  <si>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</si>
  <si>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</si>
  <si>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</si>
  <si>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</si>
  <si>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</si>
  <si>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</si>
  <si>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</si>
  <si>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</si>
  <si>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</si>
  <si>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</si>
  <si>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</si>
  <si>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</si>
  <si>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</si>
  <si>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</si>
  <si>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</si>
  <si>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</si>
  <si>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</si>
  <si>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</si>
  <si>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</si>
  <si>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</si>
  <si>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</si>
  <si>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</si>
  <si>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</si>
  <si>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</si>
  <si>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</si>
  <si>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</si>
  <si>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</si>
  <si>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</si>
  <si>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</si>
  <si>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</si>
  <si>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</si>
  <si>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</si>
  <si>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</si>
  <si>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</si>
  <si>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</si>
  <si>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</si>
  <si>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</si>
  <si>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</si>
  <si>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</si>
  <si>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</si>
  <si>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</si>
  <si>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</si>
  <si>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</si>
  <si>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</si>
  <si>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</si>
  <si>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</si>
  <si>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</si>
  <si>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</si>
  <si>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</si>
  <si>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</si>
  <si>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</si>
  <si>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</si>
  <si>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</si>
  <si>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</si>
  <si>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</si>
  <si>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</si>
  <si>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</si>
  <si>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</si>
  <si>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</si>
  <si>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</si>
  <si>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</si>
  <si>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</si>
  <si>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</si>
  <si>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</si>
  <si>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</si>
  <si>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</si>
  <si>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</si>
  <si>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</si>
  <si>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</si>
  <si>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</si>
  <si>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</si>
  <si>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</si>
  <si>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</si>
  <si>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</si>
  <si>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</si>
  <si>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</si>
  <si>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</si>
  <si>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</si>
  <si>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</si>
  <si>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</si>
  <si>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</si>
  <si>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</si>
  <si>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</si>
  <si>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</si>
  <si>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</si>
  <si>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</si>
  <si>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</si>
  <si>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</si>
  <si>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</si>
  <si>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</si>
  <si>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</si>
  <si>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</si>
  <si>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</si>
  <si>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</si>
  <si>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</si>
  <si>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</si>
  <si>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</si>
  <si>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</si>
  <si>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</si>
  <si>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</si>
  <si>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</si>
  <si>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</si>
  <si>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</si>
  <si>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</si>
  <si>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</si>
  <si>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</si>
  <si>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</si>
  <si>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</si>
  <si>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</si>
  <si>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</si>
  <si>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</si>
  <si>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</si>
  <si>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</si>
  <si>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</si>
  <si>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</si>
  <si>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</si>
  <si>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</si>
  <si>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</si>
  <si>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</si>
  <si>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</si>
  <si>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</si>
  <si>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</si>
  <si>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</si>
  <si>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</si>
  <si>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</si>
  <si>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</si>
  <si>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</si>
  <si>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</si>
  <si>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</si>
  <si>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</si>
  <si>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</si>
  <si>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</si>
  <si>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</si>
  <si>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</si>
  <si>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</si>
  <si>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</si>
  <si>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</si>
  <si>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</si>
  <si>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</si>
  <si>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</si>
  <si>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</si>
  <si>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</si>
  <si>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</si>
  <si>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</si>
  <si>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</si>
  <si>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</si>
  <si>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</si>
  <si>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</si>
  <si>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</si>
  <si>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</si>
  <si>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</si>
  <si>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</si>
  <si>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</si>
  <si>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</si>
  <si>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</si>
  <si>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</si>
  <si>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</si>
  <si>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</si>
  <si>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</si>
  <si>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</si>
  <si>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</si>
  <si>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</si>
  <si>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</si>
  <si>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</si>
  <si>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</si>
  <si>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</si>
  <si>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</si>
  <si>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</si>
  <si>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</si>
  <si>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</si>
  <si>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</si>
  <si>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</si>
  <si>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</si>
  <si>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</si>
  <si>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</si>
  <si>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</si>
  <si>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</si>
  <si>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</si>
  <si>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</si>
  <si>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</si>
  <si>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</si>
  <si>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</si>
  <si>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</si>
  <si>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</si>
  <si>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</si>
  <si>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</si>
  <si>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</si>
  <si>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</si>
  <si>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</si>
  <si>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</si>
  <si>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</si>
  <si>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</si>
  <si>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</si>
  <si>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</si>
  <si>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</si>
  <si>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</si>
  <si>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</si>
  <si>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</si>
  <si>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</si>
  <si>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</si>
  <si>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</si>
  <si>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</si>
  <si>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</si>
  <si>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</si>
  <si>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</si>
  <si>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</si>
  <si>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</si>
  <si>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</si>
  <si>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</si>
  <si>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</si>
  <si>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</si>
  <si>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</si>
  <si>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</si>
  <si>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</si>
  <si>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</si>
  <si>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</si>
  <si>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</si>
  <si>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</si>
  <si>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</si>
  <si>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</si>
  <si>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</si>
  <si>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</si>
  <si>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</si>
  <si>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</si>
  <si>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</si>
  <si>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</si>
  <si>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</si>
  <si>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</si>
  <si>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</si>
  <si>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</si>
  <si>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</si>
  <si>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</si>
  <si>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</si>
  <si>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</si>
  <si>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</si>
  <si>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</si>
  <si>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</si>
  <si>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</si>
  <si>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</si>
  <si>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</si>
  <si>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</si>
  <si>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</si>
  <si>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</si>
  <si>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</si>
  <si>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</si>
  <si>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</si>
  <si>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</si>
  <si>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</si>
  <si>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</si>
  <si>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</si>
  <si>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</si>
  <si>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</si>
  <si>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</si>
  <si>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</si>
  <si>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</si>
  <si>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</si>
  <si>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</si>
  <si>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</si>
  <si>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</si>
  <si>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</si>
  <si>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</si>
  <si>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</si>
  <si>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</si>
  <si>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</si>
  <si>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</si>
  <si>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</si>
  <si>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</si>
  <si>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</si>
  <si>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</si>
  <si>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</si>
  <si>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</si>
  <si>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</si>
  <si>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</si>
  <si>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</si>
  <si>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</si>
  <si>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</si>
  <si>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</si>
  <si>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</si>
  <si>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</si>
  <si>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</si>
  <si>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</si>
  <si>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</si>
  <si>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</si>
  <si>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</si>
  <si>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</si>
  <si>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</si>
  <si>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</si>
  <si>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</si>
  <si>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</si>
  <si>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</si>
  <si>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</si>
  <si>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</si>
  <si>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</si>
  <si>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</si>
  <si>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</si>
  <si>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</si>
  <si>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</si>
  <si>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</si>
  <si>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</si>
  <si>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</si>
  <si>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</si>
  <si>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</si>
  <si>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</si>
  <si>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</si>
  <si>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</si>
  <si>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</si>
  <si>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</si>
  <si>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</si>
  <si>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</si>
  <si>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</si>
  <si>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</si>
  <si>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</si>
  <si>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</si>
  <si>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</si>
  <si>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</si>
  <si>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</si>
  <si>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</si>
  <si>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</si>
  <si>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</si>
  <si>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</si>
  <si>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</si>
  <si>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</si>
  <si>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</si>
  <si>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</si>
  <si>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</si>
  <si>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</si>
  <si>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</si>
  <si>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</si>
  <si>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</si>
  <si>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</si>
  <si>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</si>
  <si>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</si>
  <si>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</si>
  <si>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</si>
  <si>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</si>
  <si>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</si>
  <si>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</si>
  <si>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</si>
  <si>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</si>
  <si>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</si>
  <si>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</si>
  <si>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</si>
  <si>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</si>
  <si>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</si>
  <si>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</si>
  <si>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</si>
  <si>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</si>
  <si>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</si>
  <si>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</si>
  <si>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</si>
  <si>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</si>
  <si>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</si>
  <si>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</si>
  <si>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</si>
  <si>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</si>
  <si>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</si>
  <si>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</si>
  <si>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</si>
  <si>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</si>
  <si>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</si>
  <si>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</si>
  <si>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</si>
  <si>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</si>
  <si>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</si>
  <si>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</si>
  <si>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</si>
  <si>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</si>
  <si>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</si>
  <si>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</si>
  <si>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</si>
  <si>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</si>
  <si>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</si>
  <si>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</si>
  <si>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</si>
  <si>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</si>
  <si>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</si>
  <si>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</si>
  <si>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</si>
  <si>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</si>
  <si>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</si>
  <si>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</si>
  <si>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</si>
  <si>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</si>
  <si>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</si>
  <si>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</si>
  <si>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</si>
  <si>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</si>
  <si>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</si>
  <si>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</si>
  <si>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</si>
  <si>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</si>
  <si>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</si>
  <si>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</si>
  <si>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</si>
  <si>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</si>
  <si>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</si>
  <si>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</si>
  <si>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</si>
  <si>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</si>
  <si>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</si>
  <si>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</si>
  <si>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</si>
  <si>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</si>
  <si>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</si>
  <si>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</si>
  <si>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</si>
  <si>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</si>
  <si>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</si>
  <si>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</si>
  <si>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</si>
  <si>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</si>
  <si>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</si>
  <si>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</si>
  <si>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</si>
  <si>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</si>
  <si>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</si>
  <si>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</si>
  <si>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</si>
  <si>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</si>
  <si>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</si>
  <si>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</si>
  <si>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</si>
  <si>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</si>
  <si>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</si>
  <si>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</si>
  <si>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</si>
  <si>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</si>
  <si>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</si>
  <si>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</si>
  <si>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</si>
  <si>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</si>
  <si>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</si>
  <si>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</si>
  <si>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</si>
  <si>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</si>
  <si>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</si>
  <si>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</si>
  <si>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</si>
  <si>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</si>
  <si>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</si>
  <si>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</si>
  <si>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</si>
  <si>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</si>
  <si>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</si>
  <si>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</si>
  <si>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</si>
  <si>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</si>
  <si>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</si>
  <si>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</si>
  <si>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</si>
  <si>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</si>
  <si>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</si>
  <si>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</si>
  <si>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</si>
  <si>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</si>
  <si>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</si>
  <si>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</si>
  <si>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</si>
  <si>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</si>
  <si>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</si>
  <si>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</si>
  <si>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</si>
  <si>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</si>
  <si>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</si>
  <si>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</si>
  <si>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</si>
  <si>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</si>
  <si>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</si>
  <si>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</si>
  <si>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</si>
  <si>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</si>
  <si>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</si>
  <si>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</si>
  <si>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</si>
  <si>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</si>
  <si>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</si>
  <si>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</si>
  <si>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</si>
  <si>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</si>
  <si>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</si>
  <si>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</si>
  <si>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</si>
  <si>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</si>
  <si>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</si>
  <si>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</si>
  <si>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</si>
  <si>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</si>
  <si>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</si>
  <si>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</si>
  <si>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</si>
  <si>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</si>
  <si>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</si>
  <si>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</si>
  <si>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</si>
  <si>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</si>
  <si>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</si>
  <si>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</si>
  <si>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</si>
  <si>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</si>
  <si>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</si>
  <si>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</si>
  <si>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</si>
  <si>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</si>
  <si>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</si>
  <si>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</si>
  <si>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</si>
  <si>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</si>
  <si>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</si>
  <si>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</si>
  <si>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</si>
  <si>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</si>
  <si>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</si>
  <si>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</si>
  <si>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</si>
  <si>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</si>
  <si>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</si>
  <si>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</si>
  <si>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</si>
  <si>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</si>
  <si>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</si>
  <si>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</si>
  <si>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</si>
  <si>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</si>
  <si>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</si>
  <si>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</si>
  <si>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</si>
  <si>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</si>
  <si>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</si>
  <si>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</si>
  <si>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</si>
  <si>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</si>
  <si>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</si>
  <si>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</si>
  <si>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</si>
  <si>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</si>
  <si>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</si>
  <si>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</si>
  <si>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</si>
  <si>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</si>
  <si>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</si>
  <si>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</si>
  <si>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</si>
  <si>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</si>
  <si>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</si>
  <si>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</si>
  <si>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</si>
  <si>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</si>
  <si>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</si>
  <si>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</si>
  <si>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</si>
  <si>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</si>
  <si>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</si>
  <si>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</si>
  <si>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</si>
  <si>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</si>
  <si>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</si>
  <si>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</si>
  <si>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</si>
  <si>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</si>
  <si>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</si>
  <si>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</si>
  <si>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</si>
  <si>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</si>
  <si>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</si>
  <si>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</si>
  <si>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</si>
  <si>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</si>
  <si>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</si>
  <si>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</si>
  <si>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</si>
  <si>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</si>
  <si>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</si>
  <si>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</si>
  <si>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</si>
  <si>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</si>
  <si>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</si>
  <si>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</si>
  <si>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</si>
  <si>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</si>
  <si>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</si>
  <si>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</si>
  <si>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</si>
  <si>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</si>
  <si>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</si>
  <si>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</si>
  <si>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</si>
  <si>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</si>
  <si>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</si>
  <si>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</si>
  <si>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</si>
  <si>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</si>
  <si>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</si>
  <si>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</si>
  <si>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</si>
  <si>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</si>
  <si>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</si>
  <si>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</si>
  <si>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</si>
  <si>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</si>
  <si>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</si>
  <si>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</si>
  <si>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</si>
  <si>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</si>
  <si>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</si>
  <si>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</si>
  <si>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</si>
  <si>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</si>
  <si>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</si>
  <si>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</si>
  <si>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</si>
  <si>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</si>
  <si>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</si>
  <si>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</si>
  <si>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</si>
  <si>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</si>
  <si>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</si>
  <si>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</si>
  <si>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</si>
  <si>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</si>
  <si>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</si>
  <si>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</si>
  <si>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</si>
  <si>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</si>
  <si>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</si>
  <si>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</si>
  <si>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</si>
  <si>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</si>
  <si>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</si>
  <si>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</si>
  <si>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</si>
  <si>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</si>
  <si>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</si>
  <si>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</si>
  <si>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</si>
  <si>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</si>
  <si>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</si>
  <si>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</si>
  <si>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</si>
  <si>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</si>
  <si>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</si>
  <si>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</si>
  <si>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</si>
  <si>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</si>
  <si>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</si>
  <si>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</si>
  <si>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</si>
  <si>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</si>
  <si>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</si>
  <si>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</si>
  <si>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</si>
  <si>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</si>
  <si>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</si>
  <si>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</si>
  <si>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</si>
  <si>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</si>
  <si>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</si>
  <si>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</si>
  <si>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</si>
  <si>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</si>
  <si>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</si>
  <si>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</si>
  <si>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</si>
  <si>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</si>
  <si>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</si>
  <si>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</si>
  <si>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</si>
  <si>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</si>
  <si>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</si>
  <si>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</si>
  <si>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</si>
  <si>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</si>
  <si>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</si>
  <si>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</si>
  <si>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</si>
  <si>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</si>
  <si>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</si>
  <si>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</si>
  <si>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</si>
  <si>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</si>
  <si>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</si>
  <si>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</si>
  <si>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</si>
  <si>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</si>
  <si>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</si>
  <si>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</si>
  <si>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</si>
  <si>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</si>
  <si>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</si>
  <si>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</si>
  <si>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</si>
  <si>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</si>
  <si>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</si>
  <si>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</si>
  <si>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</si>
  <si>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</si>
  <si>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</si>
  <si>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</si>
  <si>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</si>
  <si>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</si>
  <si>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</si>
  <si>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</si>
  <si>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</si>
  <si>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</si>
  <si>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</si>
  <si>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</si>
  <si>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</si>
  <si>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</si>
  <si>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</si>
  <si>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</si>
  <si>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</si>
  <si>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</si>
  <si>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</si>
  <si>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</si>
  <si>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</si>
  <si>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</si>
  <si>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</si>
  <si>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</si>
  <si>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</si>
  <si>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</si>
  <si>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</si>
  <si>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</si>
  <si>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</si>
  <si>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</si>
  <si>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</si>
  <si>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</si>
  <si>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</si>
  <si>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</si>
  <si>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</si>
  <si>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</si>
  <si>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</si>
  <si>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</si>
  <si>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</si>
  <si>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</si>
  <si>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</si>
  <si>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</si>
  <si>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</si>
  <si>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</si>
  <si>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</si>
  <si>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</si>
  <si>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</si>
  <si>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</si>
  <si>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</si>
  <si>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</si>
  <si>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</si>
  <si>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</si>
  <si>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</si>
  <si>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</si>
  <si>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</si>
  <si>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</si>
  <si>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</si>
  <si>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</si>
  <si>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</si>
  <si>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</si>
  <si>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</si>
  <si>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</si>
  <si>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</si>
  <si>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</si>
  <si>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</si>
  <si>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</si>
  <si>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</si>
  <si>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</si>
  <si>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</si>
  <si>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</si>
  <si>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</si>
  <si>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</si>
  <si>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</si>
  <si>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</si>
  <si>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</si>
  <si>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</si>
  <si>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</si>
  <si>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</si>
  <si>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</si>
  <si>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</si>
  <si>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</si>
  <si>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</si>
  <si>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</si>
  <si>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</si>
  <si>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</si>
  <si>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</si>
  <si>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</si>
  <si>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</si>
  <si>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</si>
  <si>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</si>
  <si>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</si>
  <si>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</si>
  <si>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</si>
  <si>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</si>
  <si>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</si>
  <si>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</si>
  <si>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</si>
  <si>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</si>
  <si>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</si>
  <si>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</si>
  <si>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</si>
  <si>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</si>
  <si>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</si>
  <si>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</si>
  <si>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</si>
  <si>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</si>
  <si>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</si>
  <si>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</si>
  <si>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</si>
  <si>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</si>
  <si>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</si>
  <si>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</si>
  <si>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</si>
  <si>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</si>
  <si>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</si>
  <si>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</si>
  <si>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</si>
  <si>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</si>
  <si>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</si>
  <si>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</si>
  <si>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</si>
  <si>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</si>
  <si>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</si>
  <si>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</si>
  <si>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</si>
  <si>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</si>
  <si>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</si>
  <si>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</si>
  <si>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</si>
  <si>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</si>
  <si>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</si>
  <si>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</si>
  <si>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</si>
  <si>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</si>
  <si>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</si>
  <si>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</si>
  <si>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</si>
  <si>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</si>
  <si>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</si>
  <si>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</si>
  <si>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</si>
  <si>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</si>
  <si>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</si>
  <si>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</si>
  <si>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</si>
  <si>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</si>
  <si>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</si>
  <si>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</si>
  <si>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</si>
  <si>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</si>
  <si>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</si>
  <si>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</si>
  <si>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</si>
  <si>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</si>
  <si>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</si>
  <si>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</si>
  <si>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</si>
  <si>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</si>
  <si>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</si>
  <si>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</si>
  <si>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</si>
  <si>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</si>
  <si>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</si>
  <si>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</si>
  <si>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</si>
  <si>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</si>
  <si>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</si>
  <si>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</si>
  <si>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</si>
  <si>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</si>
  <si>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</si>
  <si>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</si>
  <si>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</si>
  <si>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</si>
  <si>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</si>
  <si>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</si>
  <si>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</si>
  <si>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</si>
  <si>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</si>
  <si>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</si>
  <si>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</si>
  <si>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</si>
  <si>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</si>
  <si>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</si>
  <si>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</si>
  <si>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</si>
  <si>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</si>
  <si>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</si>
  <si>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</si>
  <si>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</si>
  <si>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</si>
  <si>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</si>
  <si>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</si>
  <si>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</si>
  <si>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</si>
  <si>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</si>
  <si>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</si>
  <si>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</si>
  <si>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</si>
  <si>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</si>
  <si>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</si>
  <si>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</si>
  <si>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</si>
  <si>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</si>
  <si>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</si>
  <si>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</si>
  <si>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</si>
  <si>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</si>
  <si>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</si>
  <si>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</si>
  <si>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</si>
  <si>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</si>
  <si>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</si>
  <si>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</si>
  <si>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</si>
  <si>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</si>
  <si>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</si>
  <si>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</si>
  <si>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</si>
  <si>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</si>
  <si>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</si>
  <si>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</si>
  <si>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</si>
  <si>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</si>
  <si>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</si>
  <si>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</si>
  <si>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</si>
  <si>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</si>
  <si>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</si>
  <si>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</si>
  <si>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</si>
  <si>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</si>
  <si>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</si>
  <si>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</si>
  <si>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</si>
  <si>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</si>
  <si>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</si>
  <si>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</si>
  <si>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</si>
  <si>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</si>
  <si>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</si>
  <si>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</si>
  <si>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</si>
  <si>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</si>
  <si>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</si>
  <si>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</si>
  <si>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</si>
  <si>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</si>
  <si>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</si>
  <si>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</si>
  <si>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</si>
  <si>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</si>
  <si>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</si>
  <si>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</si>
  <si>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</si>
  <si>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</si>
  <si>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</si>
  <si>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</si>
  <si>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</si>
  <si>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</si>
  <si>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</si>
  <si>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</si>
  <si>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</si>
  <si>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</si>
  <si>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</si>
  <si>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</si>
  <si>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</si>
  <si>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</si>
  <si>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</si>
  <si>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</si>
  <si>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</si>
  <si>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</si>
  <si>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</si>
  <si>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</si>
  <si>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</si>
  <si>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</si>
  <si>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</si>
  <si>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</si>
  <si>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</si>
  <si>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</si>
  <si>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</si>
  <si>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</si>
  <si>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</si>
  <si>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</si>
  <si>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</si>
  <si>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</si>
  <si>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</si>
  <si>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</si>
  <si>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</si>
  <si>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</si>
  <si>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</si>
  <si>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</si>
  <si>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</si>
  <si>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</si>
  <si>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</si>
  <si>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</si>
  <si>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</si>
  <si>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</si>
  <si>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</si>
  <si>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</si>
  <si>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</si>
  <si>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</si>
  <si>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</si>
  <si>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</si>
  <si>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</si>
  <si>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</si>
  <si>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</si>
  <si>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</si>
  <si>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</si>
  <si>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</si>
  <si>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</si>
  <si>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</si>
  <si>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</si>
  <si>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</si>
  <si>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</si>
  <si>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</si>
  <si>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</si>
  <si>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</si>
  <si>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</si>
  <si>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</si>
  <si>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</si>
  <si>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</si>
  <si>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</si>
  <si>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</si>
  <si>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</si>
  <si>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</si>
  <si>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</si>
  <si>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</si>
  <si>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</si>
  <si>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</si>
  <si>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</si>
  <si>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</si>
  <si>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</si>
  <si>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</si>
  <si>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</si>
  <si>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</si>
  <si>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</si>
  <si>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</si>
  <si>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</si>
  <si>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</si>
  <si>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</si>
  <si>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</si>
  <si>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</si>
  <si>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</si>
  <si>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</si>
  <si>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</si>
  <si>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</si>
  <si>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</si>
  <si>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</si>
  <si>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</si>
  <si>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</si>
  <si>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</si>
  <si>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</si>
  <si>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</si>
  <si>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</si>
  <si>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</si>
  <si>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</si>
  <si>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</si>
  <si>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</si>
  <si>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</si>
  <si>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</si>
  <si>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</si>
  <si>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</si>
  <si>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</si>
  <si>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</si>
  <si>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</si>
  <si>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</si>
  <si>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</si>
  <si>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</si>
  <si>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</si>
  <si>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</si>
  <si>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</si>
  <si>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</si>
  <si>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</si>
  <si>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</si>
  <si>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</si>
  <si>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</si>
  <si>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</si>
  <si>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</si>
  <si>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</si>
  <si>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</si>
  <si>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</si>
  <si>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</si>
  <si>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</si>
  <si>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</si>
  <si>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</si>
  <si>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</si>
  <si>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</si>
  <si>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</si>
  <si>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</si>
  <si>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</si>
  <si>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</si>
  <si>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</si>
  <si>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</si>
  <si>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</si>
  <si>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</si>
  <si>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</si>
  <si>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</si>
  <si>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</si>
  <si>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</si>
  <si>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</si>
  <si>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</si>
  <si>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</si>
  <si>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</si>
  <si>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</si>
  <si>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</si>
  <si>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</si>
  <si>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</si>
  <si>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</si>
  <si>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</si>
  <si>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</si>
  <si>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</si>
  <si>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</si>
  <si>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</si>
  <si>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</si>
  <si>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</si>
  <si>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</si>
  <si>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</si>
  <si>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</si>
  <si>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</si>
  <si>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</si>
  <si>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</si>
  <si>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</si>
  <si>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</si>
  <si>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</si>
  <si>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</si>
  <si>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</si>
  <si>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</si>
  <si>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</si>
  <si>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</si>
  <si>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</si>
  <si>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</si>
  <si>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</si>
  <si>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</si>
  <si>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</si>
  <si>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</si>
  <si>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</si>
  <si>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</si>
  <si>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</si>
  <si>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</si>
  <si>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</si>
  <si>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</si>
  <si>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</si>
  <si>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</si>
  <si>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</si>
  <si>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</si>
  <si>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</si>
  <si>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</si>
  <si>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</si>
  <si>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</si>
  <si>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</si>
  <si>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</si>
  <si>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</si>
  <si>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</si>
  <si>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</si>
  <si>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</si>
  <si>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</si>
  <si>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</si>
  <si>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</si>
  <si>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</si>
  <si>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</si>
  <si>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</si>
  <si>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</si>
  <si>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</si>
  <si>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</si>
  <si>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</si>
  <si>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</si>
  <si>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</si>
  <si>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</si>
  <si>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</si>
  <si>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</si>
  <si>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</si>
  <si>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</si>
  <si>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</si>
  <si>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</si>
  <si>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</si>
  <si>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</si>
  <si>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</si>
  <si>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</si>
  <si>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</si>
  <si>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</si>
  <si>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</si>
  <si>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</si>
  <si>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</si>
  <si>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</si>
  <si>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</si>
  <si>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</si>
  <si>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</si>
  <si>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</si>
  <si>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</si>
  <si>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</si>
  <si>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</si>
  <si>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</si>
  <si>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</si>
  <si>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</si>
  <si>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</si>
  <si>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</si>
  <si>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</si>
  <si>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</si>
  <si>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</si>
  <si>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</si>
  <si>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</si>
  <si>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</si>
  <si>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</si>
  <si>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</si>
  <si>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</si>
  <si>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</si>
  <si>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</si>
  <si>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</si>
  <si>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</si>
  <si>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</si>
  <si>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</si>
  <si>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</si>
  <si>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</si>
  <si>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</si>
  <si>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</si>
  <si>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</si>
  <si>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</si>
  <si>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</si>
  <si>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</si>
  <si>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</si>
  <si>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</si>
  <si>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</si>
  <si>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</si>
  <si>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</si>
  <si>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</si>
  <si>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</si>
  <si>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</si>
  <si>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</si>
  <si>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</si>
  <si>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</si>
  <si>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</si>
  <si>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</si>
  <si>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</si>
  <si>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</si>
  <si>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</si>
  <si>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</si>
  <si>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</si>
  <si>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</si>
  <si>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</si>
  <si>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</si>
  <si>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</si>
  <si>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</si>
  <si>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</si>
  <si>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</si>
  <si>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</si>
  <si>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</si>
  <si>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</si>
  <si>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</si>
  <si>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</si>
  <si>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</si>
  <si>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</si>
  <si>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</si>
  <si>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</si>
  <si>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</si>
  <si>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</si>
  <si>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</si>
  <si>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</si>
  <si>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</si>
  <si>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</si>
  <si>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</si>
  <si>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</si>
  <si>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</si>
  <si>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</si>
  <si>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</si>
  <si>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</si>
  <si>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</si>
  <si>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</si>
  <si>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</si>
  <si>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</si>
  <si>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</si>
  <si>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</si>
  <si>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</si>
  <si>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</si>
  <si>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</si>
  <si>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</si>
  <si>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</si>
  <si>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</si>
  <si>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</si>
  <si>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</si>
  <si>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</si>
  <si>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</si>
  <si>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</si>
  <si>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</si>
  <si>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</si>
  <si>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</si>
  <si>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</si>
  <si>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</si>
  <si>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</si>
  <si>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</si>
  <si>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</si>
  <si>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</si>
  <si>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</si>
  <si>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</si>
  <si>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</si>
  <si>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</si>
  <si>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</si>
  <si>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</si>
  <si>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</si>
  <si>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</si>
  <si>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</si>
  <si>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</si>
  <si>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</si>
  <si>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</si>
  <si>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</si>
  <si>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</si>
  <si>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</si>
  <si>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</si>
  <si>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</si>
  <si>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</si>
  <si>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</si>
  <si>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</si>
  <si>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</si>
  <si>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</si>
  <si>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</si>
  <si>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</si>
  <si>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</si>
  <si>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</si>
  <si>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</si>
  <si>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</si>
  <si>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</si>
  <si>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</si>
  <si>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</si>
  <si>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</si>
  <si>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</si>
  <si>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</si>
  <si>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</si>
  <si>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</si>
  <si>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</si>
  <si>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</si>
  <si>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</si>
  <si>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</si>
  <si>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</si>
  <si>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</si>
  <si>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</si>
  <si>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</si>
  <si>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</si>
  <si>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</si>
  <si>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</si>
  <si>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</si>
  <si>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</si>
  <si>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</si>
  <si>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</si>
  <si>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</si>
  <si>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</si>
  <si>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</si>
  <si>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</si>
  <si>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</si>
  <si>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</si>
  <si>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</si>
  <si>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</si>
  <si>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</si>
  <si>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</si>
  <si>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</si>
  <si>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</si>
  <si>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</si>
  <si>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</si>
  <si>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</si>
  <si>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</si>
  <si>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</si>
  <si>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</si>
  <si>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</si>
  <si>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</si>
  <si>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</si>
  <si>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</si>
  <si>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</si>
  <si>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</si>
  <si>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</si>
  <si>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</si>
  <si>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</si>
  <si>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</si>
  <si>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</si>
  <si>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</si>
  <si>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</si>
  <si>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</si>
  <si>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</si>
  <si>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</si>
  <si>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</si>
  <si>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</si>
  <si>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</si>
  <si>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</si>
  <si>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</si>
  <si>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</si>
  <si>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</si>
  <si>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</si>
  <si>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</si>
  <si>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</si>
  <si>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</si>
  <si>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</si>
  <si>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</si>
  <si>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</si>
  <si>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</si>
  <si>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</si>
  <si>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</si>
  <si>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</si>
  <si>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</si>
  <si>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</si>
  <si>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</si>
  <si>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</si>
  <si>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2019 y al 31 de diciembre de 2020 (b)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</si>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</sst>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0" fillId="0" borderId="13" xfId="0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7" t="s">
        <v>829</v>
      </c>
      <c r="B1" s="148"/>
      <c r="C1" s="148"/>
      <c r="D1" s="148"/>
      <c r="E1" s="149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0" t="s">
        <v>3302</v>
      </c>
      <c r="D3" s="150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52" workbookViewId="0">
      <selection activeCell="C55" sqref="C55:D5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3" t="s">
        <v>542</v>
      </c>
      <c r="B1" s="163"/>
      <c r="C1" s="163"/>
      <c r="D1" s="163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1" t="str">
        <f>ENTE_PUBLICO_A</f>
        <v>PATRONATO DE BOMBEROS DE LEON GTO., Gobierno del Estado de Guanajuato (a)</v>
      </c>
      <c r="B2" s="152"/>
      <c r="C2" s="152"/>
      <c r="D2" s="153"/>
    </row>
    <row r="3" spans="1:11" ht="14.25" x14ac:dyDescent="0.45">
      <c r="A3" s="154" t="s">
        <v>166</v>
      </c>
      <c r="B3" s="155"/>
      <c r="C3" s="155"/>
      <c r="D3" s="156"/>
    </row>
    <row r="4" spans="1:11" ht="14.25" x14ac:dyDescent="0.45">
      <c r="A4" s="157" t="str">
        <f>TRIMESTRE</f>
        <v>Del 1 de enero al 31 de diciembre de 2020 (b)</v>
      </c>
      <c r="B4" s="158"/>
      <c r="C4" s="158"/>
      <c r="D4" s="159"/>
    </row>
    <row r="5" spans="1:11" ht="14.25" x14ac:dyDescent="0.45">
      <c r="A5" s="160" t="s">
        <v>118</v>
      </c>
      <c r="B5" s="161"/>
      <c r="C5" s="161"/>
      <c r="D5" s="162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89874672</v>
      </c>
      <c r="C8" s="40">
        <f t="shared" ref="C8:D8" si="0">SUM(C9:C11)</f>
        <v>94238689.680000007</v>
      </c>
      <c r="D8" s="40">
        <f t="shared" si="0"/>
        <v>94238689.680000007</v>
      </c>
    </row>
    <row r="9" spans="1:11" x14ac:dyDescent="0.25">
      <c r="A9" s="53" t="s">
        <v>169</v>
      </c>
      <c r="B9" s="23">
        <v>89874672</v>
      </c>
      <c r="C9" s="23">
        <v>89477192.060000002</v>
      </c>
      <c r="D9" s="23">
        <v>89477192.060000002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4761497.62</v>
      </c>
      <c r="D11" s="23">
        <v>4761497.62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89874672</v>
      </c>
      <c r="C13" s="40">
        <f t="shared" ref="C13:D13" si="1">C14+C15</f>
        <v>94029478.060000002</v>
      </c>
      <c r="D13" s="40">
        <f t="shared" si="1"/>
        <v>94029478.060000002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89874672</v>
      </c>
      <c r="C15" s="23">
        <v>94029478.060000002</v>
      </c>
      <c r="D15" s="23">
        <v>94029478.060000002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209211.62000000477</v>
      </c>
      <c r="D21" s="40">
        <f t="shared" si="3"/>
        <v>209211.62000000477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-4552285.9999999953</v>
      </c>
      <c r="D23" s="40">
        <f t="shared" si="4"/>
        <v>-4552285.9999999953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-4552285.9999999953</v>
      </c>
      <c r="D25" s="40">
        <f>D23-D17</f>
        <v>-4552285.9999999953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-4552285.9999999953</v>
      </c>
      <c r="D33" s="61">
        <f t="shared" si="7"/>
        <v>-4552285.9999999953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89874672</v>
      </c>
      <c r="C48" s="124">
        <f>C9</f>
        <v>89477192.060000002</v>
      </c>
      <c r="D48" s="124">
        <f t="shared" ref="D48" si="11">D9</f>
        <v>89477192.060000002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3">C14</f>
        <v>0</v>
      </c>
      <c r="D53" s="60">
        <f t="shared" si="13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v>4761497.62</v>
      </c>
      <c r="D55" s="60">
        <v>4761497.62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89874672</v>
      </c>
      <c r="C57" s="61">
        <f>C48+C49-C53+C55</f>
        <v>94238689.680000007</v>
      </c>
      <c r="D57" s="61">
        <f t="shared" ref="D57" si="14">D48+D49-D53+D55</f>
        <v>94238689.680000007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89874672</v>
      </c>
      <c r="C59" s="61">
        <f t="shared" ref="C59:D59" si="15">C57-C49</f>
        <v>94238689.680000007</v>
      </c>
      <c r="D59" s="61">
        <f t="shared" si="15"/>
        <v>94238689.680000007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6">C10</f>
        <v>0</v>
      </c>
      <c r="D63" s="122">
        <f t="shared" si="16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89874672</v>
      </c>
      <c r="C68" s="23">
        <f t="shared" ref="C68:D68" si="18">C15</f>
        <v>94029478.060000002</v>
      </c>
      <c r="D68" s="23">
        <f t="shared" si="18"/>
        <v>94029478.060000002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9">C19</f>
        <v>0</v>
      </c>
      <c r="D70" s="23">
        <f t="shared" si="19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-89874672</v>
      </c>
      <c r="C72" s="40">
        <f t="shared" ref="C72:D72" si="20">C63+C64-C68+C70</f>
        <v>-94029478.060000002</v>
      </c>
      <c r="D72" s="40">
        <f t="shared" si="20"/>
        <v>-94029478.060000002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-89874672</v>
      </c>
      <c r="C74" s="40">
        <f>C72-C64</f>
        <v>-94029478.060000002</v>
      </c>
      <c r="D74" s="40">
        <f t="shared" ref="D74" si="21">D72-D64</f>
        <v>-94029478.060000002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89874672</v>
      </c>
      <c r="Q2" s="18">
        <f>'Formato 4'!C8</f>
        <v>94238689.680000007</v>
      </c>
      <c r="R2" s="18">
        <f>'Formato 4'!D8</f>
        <v>94238689.680000007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89874672</v>
      </c>
      <c r="Q3" s="18">
        <f>'Formato 4'!C9</f>
        <v>89477192.060000002</v>
      </c>
      <c r="R3" s="18">
        <f>'Formato 4'!D9</f>
        <v>89477192.060000002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4761497.62</v>
      </c>
      <c r="R5" s="18">
        <f>'Formato 4'!D11</f>
        <v>4761497.62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89874672</v>
      </c>
      <c r="Q6" s="18">
        <f>'Formato 4'!C13</f>
        <v>94029478.060000002</v>
      </c>
      <c r="R6" s="18">
        <f>'Formato 4'!D13</f>
        <v>94029478.060000002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89874672</v>
      </c>
      <c r="Q8" s="18">
        <f>'Formato 4'!C15</f>
        <v>94029478.060000002</v>
      </c>
      <c r="R8" s="18">
        <f>'Formato 4'!D15</f>
        <v>94029478.060000002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209211.62000000477</v>
      </c>
      <c r="R12" s="18">
        <f>'Formato 4'!D21</f>
        <v>209211.62000000477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-4552285.9999999953</v>
      </c>
      <c r="R13" s="18">
        <f>'Formato 4'!D23</f>
        <v>-4552285.9999999953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-4552285.9999999953</v>
      </c>
      <c r="R14" s="18">
        <f>'Formato 4'!D25</f>
        <v>-4552285.9999999953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-4552285.9999999953</v>
      </c>
      <c r="R18">
        <f>'Formato 4'!D33</f>
        <v>-4552285.9999999953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89874672</v>
      </c>
      <c r="Q26">
        <f>'Formato 4'!C48</f>
        <v>89477192.060000002</v>
      </c>
      <c r="R26">
        <f>'Formato 4'!D48</f>
        <v>89477192.060000002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4761497.62</v>
      </c>
      <c r="R31">
        <f>'Formato 4'!D55</f>
        <v>4761497.62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89874672</v>
      </c>
      <c r="Q36">
        <f>'Formato 4'!C68</f>
        <v>94029478.060000002</v>
      </c>
      <c r="R36">
        <f>'Formato 4'!D68</f>
        <v>94029478.060000002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-89874672</v>
      </c>
      <c r="Q38">
        <f>'Formato 4'!C72</f>
        <v>-94029478.060000002</v>
      </c>
      <c r="R38">
        <f>'Formato 4'!D72</f>
        <v>-94029478.060000002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-89874672</v>
      </c>
      <c r="Q39">
        <f>'Formato 4'!C74</f>
        <v>-94029478.060000002</v>
      </c>
      <c r="R39">
        <f>'Formato 4'!D74</f>
        <v>-94029478.060000002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58" zoomScale="85" zoomScaleNormal="85" workbookViewId="0">
      <selection activeCell="B68" sqref="B68:F6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9" t="s">
        <v>206</v>
      </c>
      <c r="B1" s="169"/>
      <c r="C1" s="169"/>
      <c r="D1" s="169"/>
      <c r="E1" s="169"/>
      <c r="F1" s="169"/>
      <c r="G1" s="169"/>
    </row>
    <row r="2" spans="1:8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3"/>
    </row>
    <row r="3" spans="1:8" x14ac:dyDescent="0.25">
      <c r="A3" s="154" t="s">
        <v>207</v>
      </c>
      <c r="B3" s="155"/>
      <c r="C3" s="155"/>
      <c r="D3" s="155"/>
      <c r="E3" s="155"/>
      <c r="F3" s="155"/>
      <c r="G3" s="156"/>
    </row>
    <row r="4" spans="1:8" ht="14.25" x14ac:dyDescent="0.45">
      <c r="A4" s="157" t="str">
        <f>TRIMESTRE</f>
        <v>Del 1 de enero al 31 de diciembre de 2020 (b)</v>
      </c>
      <c r="B4" s="158"/>
      <c r="C4" s="158"/>
      <c r="D4" s="158"/>
      <c r="E4" s="158"/>
      <c r="F4" s="158"/>
      <c r="G4" s="159"/>
    </row>
    <row r="5" spans="1:8" ht="14.25" x14ac:dyDescent="0.45">
      <c r="A5" s="160" t="s">
        <v>118</v>
      </c>
      <c r="B5" s="161"/>
      <c r="C5" s="161"/>
      <c r="D5" s="161"/>
      <c r="E5" s="161"/>
      <c r="F5" s="161"/>
      <c r="G5" s="162"/>
    </row>
    <row r="6" spans="1:8" x14ac:dyDescent="0.25">
      <c r="A6" s="166" t="s">
        <v>214</v>
      </c>
      <c r="B6" s="168" t="s">
        <v>208</v>
      </c>
      <c r="C6" s="168"/>
      <c r="D6" s="168"/>
      <c r="E6" s="168"/>
      <c r="F6" s="168"/>
      <c r="G6" s="168" t="s">
        <v>209</v>
      </c>
    </row>
    <row r="7" spans="1:8" ht="30" x14ac:dyDescent="0.25">
      <c r="A7" s="167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8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11275127</v>
      </c>
      <c r="C15" s="60">
        <v>-4700033.09</v>
      </c>
      <c r="D15" s="60">
        <v>6575093.9100000001</v>
      </c>
      <c r="E15" s="60">
        <v>6575093.9100000001</v>
      </c>
      <c r="F15" s="60">
        <v>6575093.9100000001</v>
      </c>
      <c r="G15" s="60">
        <f t="shared" si="0"/>
        <v>-4700033.09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78599545</v>
      </c>
      <c r="C34" s="60">
        <v>4302553.1900000004</v>
      </c>
      <c r="D34" s="60">
        <v>82902098.189999998</v>
      </c>
      <c r="E34" s="60">
        <v>82902098.150000006</v>
      </c>
      <c r="F34" s="60">
        <v>82902098.150000006</v>
      </c>
      <c r="G34" s="60">
        <f t="shared" si="4"/>
        <v>4302553.150000006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89874672</v>
      </c>
      <c r="C41" s="61">
        <f t="shared" ref="C41:E41" si="7">SUM(C9,C10,C11,C12,C13,C14,C15,C16,C28,C34,C35,C37)</f>
        <v>-397479.89999999944</v>
      </c>
      <c r="D41" s="61">
        <f t="shared" si="7"/>
        <v>89477192.099999994</v>
      </c>
      <c r="E41" s="61">
        <f t="shared" si="7"/>
        <v>89477192.060000002</v>
      </c>
      <c r="F41" s="61">
        <f>SUM(F9,F10,F11,F12,F13,F14,F15,F16,F28,F34,F35,F37)</f>
        <v>89477192.060000002</v>
      </c>
      <c r="G41" s="61">
        <f>SUM(G9,G10,G11,G12,G13,G14,G15,G16,G28,G34,G35,G37)</f>
        <v>-397479.93999999389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4761497.62</v>
      </c>
      <c r="D67" s="61">
        <f t="shared" si="14"/>
        <v>4761497.62</v>
      </c>
      <c r="E67" s="61">
        <f t="shared" si="14"/>
        <v>4761497.62</v>
      </c>
      <c r="F67" s="61">
        <f t="shared" si="14"/>
        <v>4761497.62</v>
      </c>
      <c r="G67" s="61">
        <f t="shared" si="14"/>
        <v>4761497.62</v>
      </c>
    </row>
    <row r="68" spans="1:7" x14ac:dyDescent="0.25">
      <c r="A68" s="53" t="s">
        <v>269</v>
      </c>
      <c r="B68" s="60">
        <v>0</v>
      </c>
      <c r="C68" s="60">
        <v>4761497.62</v>
      </c>
      <c r="D68" s="60">
        <v>4761497.62</v>
      </c>
      <c r="E68" s="60">
        <v>4761497.62</v>
      </c>
      <c r="F68" s="60">
        <v>4761497.62</v>
      </c>
      <c r="G68" s="60">
        <f>F68-B68</f>
        <v>4761497.62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89874672</v>
      </c>
      <c r="C70" s="61">
        <f t="shared" ref="C70:G70" si="15">C41+C65+C67</f>
        <v>4364017.7200000007</v>
      </c>
      <c r="D70" s="61">
        <f t="shared" si="15"/>
        <v>94238689.719999999</v>
      </c>
      <c r="E70" s="61">
        <f t="shared" si="15"/>
        <v>94238689.680000007</v>
      </c>
      <c r="F70" s="61">
        <f t="shared" si="15"/>
        <v>94238689.680000007</v>
      </c>
      <c r="G70" s="61">
        <f t="shared" si="15"/>
        <v>4364017.6800000062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11275127</v>
      </c>
      <c r="Q9" s="18">
        <f>'Formato 5'!C15</f>
        <v>-4700033.09</v>
      </c>
      <c r="R9" s="18">
        <f>'Formato 5'!D15</f>
        <v>6575093.9100000001</v>
      </c>
      <c r="S9" s="18">
        <f>'Formato 5'!E15</f>
        <v>6575093.9100000001</v>
      </c>
      <c r="T9" s="18">
        <f>'Formato 5'!F15</f>
        <v>6575093.9100000001</v>
      </c>
      <c r="U9" s="18">
        <f>'Formato 5'!G15</f>
        <v>-4700033.09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78599545</v>
      </c>
      <c r="Q28" s="18">
        <f>'Formato 5'!C34</f>
        <v>4302553.1900000004</v>
      </c>
      <c r="R28" s="18">
        <f>'Formato 5'!D34</f>
        <v>82902098.189999998</v>
      </c>
      <c r="S28" s="18">
        <f>'Formato 5'!E34</f>
        <v>82902098.150000006</v>
      </c>
      <c r="T28" s="18">
        <f>'Formato 5'!F34</f>
        <v>82902098.150000006</v>
      </c>
      <c r="U28" s="18">
        <f>'Formato 5'!G34</f>
        <v>4302553.150000006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89874672</v>
      </c>
      <c r="Q34">
        <f>'Formato 5'!C41</f>
        <v>-397479.89999999944</v>
      </c>
      <c r="R34">
        <f>'Formato 5'!D41</f>
        <v>89477192.099999994</v>
      </c>
      <c r="S34">
        <f>'Formato 5'!E41</f>
        <v>89477192.060000002</v>
      </c>
      <c r="T34">
        <f>'Formato 5'!F41</f>
        <v>89477192.060000002</v>
      </c>
      <c r="U34">
        <f>'Formato 5'!G41</f>
        <v>-397479.93999999389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4761497.62</v>
      </c>
      <c r="R57">
        <f>'Formato 5'!D67</f>
        <v>4761497.62</v>
      </c>
      <c r="S57">
        <f>'Formato 5'!E67</f>
        <v>4761497.62</v>
      </c>
      <c r="T57">
        <f>'Formato 5'!F67</f>
        <v>4761497.62</v>
      </c>
      <c r="U57">
        <f>'Formato 5'!G67</f>
        <v>4761497.62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4761497.62</v>
      </c>
      <c r="R58">
        <f>'Formato 5'!D68</f>
        <v>4761497.62</v>
      </c>
      <c r="S58">
        <f>'Formato 5'!E68</f>
        <v>4761497.62</v>
      </c>
      <c r="T58">
        <f>'Formato 5'!F68</f>
        <v>4761497.62</v>
      </c>
      <c r="U58">
        <f>'Formato 5'!G68</f>
        <v>4761497.62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B145" zoomScale="93" zoomScaleNormal="93" zoomScalePageLayoutView="90" workbookViewId="0">
      <selection activeCell="C160" sqref="C16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0" t="s">
        <v>3285</v>
      </c>
      <c r="B1" s="169"/>
      <c r="C1" s="169"/>
      <c r="D1" s="169"/>
      <c r="E1" s="169"/>
      <c r="F1" s="169"/>
      <c r="G1" s="169"/>
    </row>
    <row r="2" spans="1:7" ht="14.25" x14ac:dyDescent="0.45">
      <c r="A2" s="173" t="str">
        <f>ENTE_PUBLICO_A</f>
        <v>PATRONATO DE BOMBEROS DE LEON GTO., Gobierno del Estado de Guanajuato (a)</v>
      </c>
      <c r="B2" s="173"/>
      <c r="C2" s="173"/>
      <c r="D2" s="173"/>
      <c r="E2" s="173"/>
      <c r="F2" s="173"/>
      <c r="G2" s="173"/>
    </row>
    <row r="3" spans="1:7" x14ac:dyDescent="0.25">
      <c r="A3" s="174" t="s">
        <v>277</v>
      </c>
      <c r="B3" s="174"/>
      <c r="C3" s="174"/>
      <c r="D3" s="174"/>
      <c r="E3" s="174"/>
      <c r="F3" s="174"/>
      <c r="G3" s="174"/>
    </row>
    <row r="4" spans="1:7" x14ac:dyDescent="0.25">
      <c r="A4" s="174" t="s">
        <v>278</v>
      </c>
      <c r="B4" s="174"/>
      <c r="C4" s="174"/>
      <c r="D4" s="174"/>
      <c r="E4" s="174"/>
      <c r="F4" s="174"/>
      <c r="G4" s="174"/>
    </row>
    <row r="5" spans="1:7" ht="14.25" x14ac:dyDescent="0.45">
      <c r="A5" s="175" t="str">
        <f>TRIMESTRE</f>
        <v>Del 1 de enero al 31 de diciembre de 2020 (b)</v>
      </c>
      <c r="B5" s="175"/>
      <c r="C5" s="175"/>
      <c r="D5" s="175"/>
      <c r="E5" s="175"/>
      <c r="F5" s="175"/>
      <c r="G5" s="175"/>
    </row>
    <row r="6" spans="1:7" ht="14.25" x14ac:dyDescent="0.45">
      <c r="A6" s="167" t="s">
        <v>118</v>
      </c>
      <c r="B6" s="167"/>
      <c r="C6" s="167"/>
      <c r="D6" s="167"/>
      <c r="E6" s="167"/>
      <c r="F6" s="167"/>
      <c r="G6" s="167"/>
    </row>
    <row r="7" spans="1:7" ht="15" customHeight="1" x14ac:dyDescent="0.25">
      <c r="A7" s="171" t="s">
        <v>0</v>
      </c>
      <c r="B7" s="171" t="s">
        <v>279</v>
      </c>
      <c r="C7" s="171"/>
      <c r="D7" s="171"/>
      <c r="E7" s="171"/>
      <c r="F7" s="171"/>
      <c r="G7" s="172" t="s">
        <v>280</v>
      </c>
    </row>
    <row r="8" spans="1:7" ht="30" x14ac:dyDescent="0.25">
      <c r="A8" s="171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1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89874672</v>
      </c>
      <c r="C84" s="79">
        <f>SUM(C85,C93,C103,C113,C123,C133,C137,C146,C150)</f>
        <v>4364017.7200000063</v>
      </c>
      <c r="D84" s="79">
        <f t="shared" ref="D84:F84" si="19">SUM(D85,D93,D103,D113,D123,D133,D137,D146,D150)</f>
        <v>94238689.720000014</v>
      </c>
      <c r="E84" s="79">
        <f t="shared" si="19"/>
        <v>94029478.060000002</v>
      </c>
      <c r="F84" s="79">
        <f t="shared" si="19"/>
        <v>94029478.060000002</v>
      </c>
      <c r="G84" s="79">
        <f t="shared" ref="G84" si="20">SUM(G85,G93,G103,G113,G123,G133,G137,G146,G150)</f>
        <v>209211.65999999992</v>
      </c>
    </row>
    <row r="85" spans="1:7" x14ac:dyDescent="0.25">
      <c r="A85" s="83" t="s">
        <v>286</v>
      </c>
      <c r="B85" s="80">
        <f>SUM(B86:B92)</f>
        <v>78599532</v>
      </c>
      <c r="C85" s="80">
        <f>SUM(C86:C92)</f>
        <v>1510625.0200000065</v>
      </c>
      <c r="D85" s="80">
        <f t="shared" ref="D85:G85" si="21">SUM(D86:D92)</f>
        <v>80110157.020000011</v>
      </c>
      <c r="E85" s="80">
        <f t="shared" si="21"/>
        <v>79907611.650000006</v>
      </c>
      <c r="F85" s="80">
        <f t="shared" si="21"/>
        <v>79907611.650000006</v>
      </c>
      <c r="G85" s="80">
        <f t="shared" si="21"/>
        <v>202545.36999999988</v>
      </c>
    </row>
    <row r="86" spans="1:7" x14ac:dyDescent="0.25">
      <c r="A86" s="84" t="s">
        <v>287</v>
      </c>
      <c r="B86" s="80">
        <v>36805092</v>
      </c>
      <c r="C86" s="80">
        <v>5959960.6700000018</v>
      </c>
      <c r="D86" s="80">
        <v>42765052.670000002</v>
      </c>
      <c r="E86" s="80">
        <v>42765052.670000002</v>
      </c>
      <c r="F86" s="80">
        <v>42765052.670000002</v>
      </c>
      <c r="G86" s="80">
        <f>D86-E86</f>
        <v>0</v>
      </c>
    </row>
    <row r="87" spans="1:7" x14ac:dyDescent="0.25">
      <c r="A87" s="84" t="s">
        <v>288</v>
      </c>
      <c r="B87" s="80">
        <v>149028</v>
      </c>
      <c r="C87" s="80">
        <v>-120705</v>
      </c>
      <c r="D87" s="80">
        <v>28323</v>
      </c>
      <c r="E87" s="80">
        <v>28323</v>
      </c>
      <c r="F87" s="80">
        <v>28323</v>
      </c>
      <c r="G87" s="80">
        <f t="shared" ref="G87:G92" si="22">D87-E87</f>
        <v>0</v>
      </c>
    </row>
    <row r="88" spans="1:7" x14ac:dyDescent="0.25">
      <c r="A88" s="84" t="s">
        <v>289</v>
      </c>
      <c r="B88" s="80">
        <v>6647532</v>
      </c>
      <c r="C88" s="80">
        <v>753884.59999999986</v>
      </c>
      <c r="D88" s="80">
        <v>7401416.5999999996</v>
      </c>
      <c r="E88" s="80">
        <v>7401416.5999999996</v>
      </c>
      <c r="F88" s="80">
        <v>7401416.5999999996</v>
      </c>
      <c r="G88" s="80">
        <f t="shared" si="22"/>
        <v>0</v>
      </c>
    </row>
    <row r="89" spans="1:7" x14ac:dyDescent="0.25">
      <c r="A89" s="84" t="s">
        <v>290</v>
      </c>
      <c r="B89" s="80">
        <v>10755540</v>
      </c>
      <c r="C89" s="80">
        <v>1450858.5900000003</v>
      </c>
      <c r="D89" s="80">
        <v>12206398.59</v>
      </c>
      <c r="E89" s="80">
        <v>12206398.59</v>
      </c>
      <c r="F89" s="80">
        <v>12206398.59</v>
      </c>
      <c r="G89" s="80">
        <f t="shared" si="22"/>
        <v>0</v>
      </c>
    </row>
    <row r="90" spans="1:7" x14ac:dyDescent="0.25">
      <c r="A90" s="84" t="s">
        <v>291</v>
      </c>
      <c r="B90" s="80">
        <v>22559076</v>
      </c>
      <c r="C90" s="80">
        <v>-6111199.7399999946</v>
      </c>
      <c r="D90" s="80">
        <v>16447876.26</v>
      </c>
      <c r="E90" s="80">
        <v>16447876.26</v>
      </c>
      <c r="F90" s="80">
        <v>16447876.26</v>
      </c>
      <c r="G90" s="80">
        <f t="shared" si="22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2"/>
        <v>0</v>
      </c>
    </row>
    <row r="92" spans="1:7" x14ac:dyDescent="0.25">
      <c r="A92" s="84" t="s">
        <v>293</v>
      </c>
      <c r="B92" s="80">
        <v>1683264</v>
      </c>
      <c r="C92" s="80">
        <v>-422174.10000000009</v>
      </c>
      <c r="D92" s="80">
        <v>1261089.8999999999</v>
      </c>
      <c r="E92" s="80">
        <v>1058544.53</v>
      </c>
      <c r="F92" s="80">
        <v>1058544.53</v>
      </c>
      <c r="G92" s="80">
        <f t="shared" si="22"/>
        <v>202545.36999999988</v>
      </c>
    </row>
    <row r="93" spans="1:7" x14ac:dyDescent="0.25">
      <c r="A93" s="83" t="s">
        <v>294</v>
      </c>
      <c r="B93" s="80">
        <f>SUM(B94:B102)</f>
        <v>4911108</v>
      </c>
      <c r="C93" s="80">
        <f t="shared" ref="C93:G93" si="23">SUM(C94:C102)</f>
        <v>1406429.87</v>
      </c>
      <c r="D93" s="80">
        <f t="shared" si="23"/>
        <v>6317537.870000001</v>
      </c>
      <c r="E93" s="80">
        <f t="shared" si="23"/>
        <v>6317537.870000001</v>
      </c>
      <c r="F93" s="80">
        <f t="shared" si="23"/>
        <v>6317537.870000001</v>
      </c>
      <c r="G93" s="80">
        <f t="shared" si="23"/>
        <v>0</v>
      </c>
    </row>
    <row r="94" spans="1:7" x14ac:dyDescent="0.25">
      <c r="A94" s="84" t="s">
        <v>295</v>
      </c>
      <c r="B94" s="80">
        <v>230100</v>
      </c>
      <c r="C94" s="80">
        <v>86233.93</v>
      </c>
      <c r="D94" s="80">
        <v>316333.93</v>
      </c>
      <c r="E94" s="80">
        <v>316333.93</v>
      </c>
      <c r="F94" s="80">
        <v>316333.93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4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4"/>
        <v>0</v>
      </c>
    </row>
    <row r="97" spans="1:7" x14ac:dyDescent="0.25">
      <c r="A97" s="84" t="s">
        <v>298</v>
      </c>
      <c r="B97" s="80">
        <v>198900</v>
      </c>
      <c r="C97" s="80">
        <v>-51368.460000000021</v>
      </c>
      <c r="D97" s="80">
        <v>147531.54</v>
      </c>
      <c r="E97" s="80">
        <v>147531.54</v>
      </c>
      <c r="F97" s="80">
        <v>147531.54</v>
      </c>
      <c r="G97" s="80">
        <f t="shared" si="24"/>
        <v>0</v>
      </c>
    </row>
    <row r="98" spans="1:7" x14ac:dyDescent="0.25">
      <c r="A98" s="42" t="s">
        <v>299</v>
      </c>
      <c r="B98" s="80">
        <v>489792</v>
      </c>
      <c r="C98" s="80">
        <v>502988.42000000004</v>
      </c>
      <c r="D98" s="80">
        <v>992780.42</v>
      </c>
      <c r="E98" s="80">
        <v>992780.42</v>
      </c>
      <c r="F98" s="80">
        <v>992780.42</v>
      </c>
      <c r="G98" s="80">
        <f t="shared" si="24"/>
        <v>0</v>
      </c>
    </row>
    <row r="99" spans="1:7" x14ac:dyDescent="0.25">
      <c r="A99" s="84" t="s">
        <v>300</v>
      </c>
      <c r="B99" s="80">
        <v>2612424</v>
      </c>
      <c r="C99" s="80">
        <v>509068.08000000007</v>
      </c>
      <c r="D99" s="80">
        <v>3121492.08</v>
      </c>
      <c r="E99" s="80">
        <v>3121492.08</v>
      </c>
      <c r="F99" s="80">
        <v>3121492.08</v>
      </c>
      <c r="G99" s="80">
        <f t="shared" si="24"/>
        <v>0</v>
      </c>
    </row>
    <row r="100" spans="1:7" x14ac:dyDescent="0.25">
      <c r="A100" s="84" t="s">
        <v>301</v>
      </c>
      <c r="B100" s="80">
        <v>578568</v>
      </c>
      <c r="C100" s="80">
        <v>348771.13000000012</v>
      </c>
      <c r="D100" s="80">
        <v>927339.13</v>
      </c>
      <c r="E100" s="80">
        <v>927339.13</v>
      </c>
      <c r="F100" s="80">
        <v>927339.13</v>
      </c>
      <c r="G100" s="80">
        <f t="shared" si="24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4"/>
        <v>0</v>
      </c>
    </row>
    <row r="102" spans="1:7" x14ac:dyDescent="0.25">
      <c r="A102" s="84" t="s">
        <v>303</v>
      </c>
      <c r="B102" s="80">
        <v>801324</v>
      </c>
      <c r="C102" s="80">
        <v>10736.770000000019</v>
      </c>
      <c r="D102" s="80">
        <v>812060.77</v>
      </c>
      <c r="E102" s="80">
        <v>812060.77</v>
      </c>
      <c r="F102" s="80">
        <v>812060.77</v>
      </c>
      <c r="G102" s="80">
        <f t="shared" si="24"/>
        <v>0</v>
      </c>
    </row>
    <row r="103" spans="1:7" x14ac:dyDescent="0.25">
      <c r="A103" s="83" t="s">
        <v>304</v>
      </c>
      <c r="B103" s="80">
        <f>SUM(B104:B112)</f>
        <v>6364032</v>
      </c>
      <c r="C103" s="80">
        <f>SUM(C104:C112)</f>
        <v>272740.12000000023</v>
      </c>
      <c r="D103" s="80">
        <f t="shared" ref="D103:G103" si="25">SUM(D104:D112)</f>
        <v>6636772.1199999992</v>
      </c>
      <c r="E103" s="80">
        <f t="shared" si="25"/>
        <v>6630105.8300000001</v>
      </c>
      <c r="F103" s="80">
        <f t="shared" si="25"/>
        <v>6630105.8300000001</v>
      </c>
      <c r="G103" s="80">
        <f t="shared" si="25"/>
        <v>6666.2900000000373</v>
      </c>
    </row>
    <row r="104" spans="1:7" x14ac:dyDescent="0.25">
      <c r="A104" s="84" t="s">
        <v>305</v>
      </c>
      <c r="B104" s="80">
        <v>850920</v>
      </c>
      <c r="C104" s="80">
        <v>97827.109999999986</v>
      </c>
      <c r="D104" s="80">
        <v>948747.11</v>
      </c>
      <c r="E104" s="80">
        <v>948747.11</v>
      </c>
      <c r="F104" s="80">
        <v>948747.11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6">D105-E105</f>
        <v>0</v>
      </c>
    </row>
    <row r="106" spans="1:7" x14ac:dyDescent="0.25">
      <c r="A106" s="84" t="s">
        <v>307</v>
      </c>
      <c r="B106" s="80">
        <v>813480</v>
      </c>
      <c r="C106" s="80">
        <v>-439758.58999999985</v>
      </c>
      <c r="D106" s="80">
        <v>373721.41</v>
      </c>
      <c r="E106" s="80">
        <v>373721.41</v>
      </c>
      <c r="F106" s="80">
        <v>373721.41</v>
      </c>
      <c r="G106" s="80">
        <f t="shared" si="26"/>
        <v>0</v>
      </c>
    </row>
    <row r="107" spans="1:7" x14ac:dyDescent="0.25">
      <c r="A107" s="84" t="s">
        <v>308</v>
      </c>
      <c r="B107" s="80">
        <v>461832</v>
      </c>
      <c r="C107" s="80">
        <v>173858.34000000008</v>
      </c>
      <c r="D107" s="80">
        <v>635690.34</v>
      </c>
      <c r="E107" s="80">
        <v>635690.34</v>
      </c>
      <c r="F107" s="80">
        <v>635690.34</v>
      </c>
      <c r="G107" s="80">
        <f t="shared" si="26"/>
        <v>0</v>
      </c>
    </row>
    <row r="108" spans="1:7" x14ac:dyDescent="0.25">
      <c r="A108" s="84" t="s">
        <v>309</v>
      </c>
      <c r="B108" s="80">
        <v>936012</v>
      </c>
      <c r="C108" s="80">
        <v>475371.91000000015</v>
      </c>
      <c r="D108" s="80">
        <v>1411383.91</v>
      </c>
      <c r="E108" s="80">
        <v>1411383.91</v>
      </c>
      <c r="F108" s="80">
        <v>1411383.91</v>
      </c>
      <c r="G108" s="80">
        <f t="shared" si="26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6"/>
        <v>0</v>
      </c>
    </row>
    <row r="110" spans="1:7" x14ac:dyDescent="0.25">
      <c r="A110" s="84" t="s">
        <v>311</v>
      </c>
      <c r="B110" s="80">
        <v>44220</v>
      </c>
      <c r="C110" s="80">
        <v>-20938.53</v>
      </c>
      <c r="D110" s="80">
        <v>23281.47</v>
      </c>
      <c r="E110" s="80">
        <v>23281.47</v>
      </c>
      <c r="F110" s="80">
        <v>23281.47</v>
      </c>
      <c r="G110" s="80">
        <f t="shared" si="26"/>
        <v>0</v>
      </c>
    </row>
    <row r="111" spans="1:7" x14ac:dyDescent="0.25">
      <c r="A111" s="84" t="s">
        <v>312</v>
      </c>
      <c r="B111" s="80">
        <v>179280</v>
      </c>
      <c r="C111" s="80">
        <v>347154.04000000004</v>
      </c>
      <c r="D111" s="80">
        <v>526434.04</v>
      </c>
      <c r="E111" s="80">
        <v>526434.04</v>
      </c>
      <c r="F111" s="80">
        <v>526434.04</v>
      </c>
      <c r="G111" s="80">
        <f t="shared" si="26"/>
        <v>0</v>
      </c>
    </row>
    <row r="112" spans="1:7" x14ac:dyDescent="0.25">
      <c r="A112" s="84" t="s">
        <v>313</v>
      </c>
      <c r="B112" s="80">
        <v>3078288</v>
      </c>
      <c r="C112" s="80">
        <v>-360774.16000000015</v>
      </c>
      <c r="D112" s="80">
        <v>2717513.84</v>
      </c>
      <c r="E112" s="80">
        <v>2710847.55</v>
      </c>
      <c r="F112" s="80">
        <v>2710847.55</v>
      </c>
      <c r="G112" s="80">
        <f t="shared" si="26"/>
        <v>6666.2900000000373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7">SUM(C114:C122)</f>
        <v>0</v>
      </c>
      <c r="D113" s="80">
        <f t="shared" si="27"/>
        <v>0</v>
      </c>
      <c r="E113" s="80">
        <f t="shared" si="27"/>
        <v>0</v>
      </c>
      <c r="F113" s="80">
        <f t="shared" si="27"/>
        <v>0</v>
      </c>
      <c r="G113" s="80">
        <f t="shared" si="27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8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8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8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8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8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8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8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8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9">SUM(C124:C132)</f>
        <v>1174222.7099999997</v>
      </c>
      <c r="D123" s="80">
        <f t="shared" si="29"/>
        <v>1174222.71</v>
      </c>
      <c r="E123" s="80">
        <f t="shared" si="29"/>
        <v>1174222.71</v>
      </c>
      <c r="F123" s="80">
        <f t="shared" si="29"/>
        <v>1174222.71</v>
      </c>
      <c r="G123" s="80">
        <f t="shared" si="29"/>
        <v>0</v>
      </c>
    </row>
    <row r="124" spans="1:7" x14ac:dyDescent="0.25">
      <c r="A124" s="84" t="s">
        <v>325</v>
      </c>
      <c r="B124" s="80">
        <v>0</v>
      </c>
      <c r="C124" s="80">
        <v>46343.820000000007</v>
      </c>
      <c r="D124" s="80">
        <v>46343.82</v>
      </c>
      <c r="E124" s="80">
        <v>46343.82</v>
      </c>
      <c r="F124" s="80">
        <v>46343.82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30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30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30"/>
        <v>0</v>
      </c>
    </row>
    <row r="128" spans="1:7" x14ac:dyDescent="0.25">
      <c r="A128" s="84" t="s">
        <v>329</v>
      </c>
      <c r="B128" s="80">
        <v>0</v>
      </c>
      <c r="C128" s="80">
        <v>1121928.8899999997</v>
      </c>
      <c r="D128" s="80">
        <v>1121928.8899999999</v>
      </c>
      <c r="E128" s="80">
        <v>1121928.8899999999</v>
      </c>
      <c r="F128" s="80">
        <v>1121928.8899999999</v>
      </c>
      <c r="G128" s="80">
        <f t="shared" si="30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30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30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30"/>
        <v>0</v>
      </c>
    </row>
    <row r="132" spans="1:7" x14ac:dyDescent="0.25">
      <c r="A132" s="84" t="s">
        <v>333</v>
      </c>
      <c r="B132" s="80">
        <v>0</v>
      </c>
      <c r="C132" s="80">
        <v>5950</v>
      </c>
      <c r="D132" s="80">
        <v>5950</v>
      </c>
      <c r="E132" s="80">
        <v>5950</v>
      </c>
      <c r="F132" s="80">
        <v>5950</v>
      </c>
      <c r="G132" s="80">
        <f t="shared" si="30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1">SUM(C134:C136)</f>
        <v>0</v>
      </c>
      <c r="D133" s="80">
        <f t="shared" si="31"/>
        <v>0</v>
      </c>
      <c r="E133" s="80">
        <f t="shared" si="31"/>
        <v>0</v>
      </c>
      <c r="F133" s="80">
        <f t="shared" si="31"/>
        <v>0</v>
      </c>
      <c r="G133" s="80">
        <f t="shared" si="31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2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2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3">SUM(C138:C142,C144:C145)</f>
        <v>0</v>
      </c>
      <c r="D137" s="80">
        <f t="shared" si="33"/>
        <v>0</v>
      </c>
      <c r="E137" s="80">
        <f t="shared" si="33"/>
        <v>0</v>
      </c>
      <c r="F137" s="80">
        <f t="shared" si="33"/>
        <v>0</v>
      </c>
      <c r="G137" s="80">
        <f t="shared" si="33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4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4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4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4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4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4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4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5">SUM(C147:C149)</f>
        <v>0</v>
      </c>
      <c r="D146" s="80">
        <f t="shared" si="35"/>
        <v>0</v>
      </c>
      <c r="E146" s="80">
        <f t="shared" si="35"/>
        <v>0</v>
      </c>
      <c r="F146" s="80">
        <f t="shared" si="35"/>
        <v>0</v>
      </c>
      <c r="G146" s="80">
        <f t="shared" si="35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6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6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7">SUM(C151:C157)</f>
        <v>0</v>
      </c>
      <c r="D150" s="80">
        <f t="shared" si="37"/>
        <v>0</v>
      </c>
      <c r="E150" s="80">
        <f t="shared" si="37"/>
        <v>0</v>
      </c>
      <c r="F150" s="80">
        <f t="shared" si="37"/>
        <v>0</v>
      </c>
      <c r="G150" s="80">
        <f t="shared" si="37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8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8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8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8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8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8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89874672</v>
      </c>
      <c r="C159" s="79">
        <f t="shared" ref="C159:G159" si="39">C9+C84</f>
        <v>4364017.7200000063</v>
      </c>
      <c r="D159" s="79">
        <f t="shared" si="39"/>
        <v>94238689.720000014</v>
      </c>
      <c r="E159" s="79">
        <f t="shared" si="39"/>
        <v>94029478.060000002</v>
      </c>
      <c r="F159" s="79">
        <f t="shared" si="39"/>
        <v>94029478.060000002</v>
      </c>
      <c r="G159" s="79">
        <f t="shared" si="39"/>
        <v>209211.65999999992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89874672</v>
      </c>
      <c r="Q76">
        <f>'Formato 6 a)'!C84</f>
        <v>4364017.7200000063</v>
      </c>
      <c r="R76">
        <f>'Formato 6 a)'!D84</f>
        <v>94238689.720000014</v>
      </c>
      <c r="S76">
        <f>'Formato 6 a)'!E84</f>
        <v>94029478.060000002</v>
      </c>
      <c r="T76">
        <f>'Formato 6 a)'!F84</f>
        <v>94029478.060000002</v>
      </c>
      <c r="U76">
        <f>'Formato 6 a)'!G84</f>
        <v>209211.65999999992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78599532</v>
      </c>
      <c r="Q77">
        <f>'Formato 6 a)'!C85</f>
        <v>1510625.0200000065</v>
      </c>
      <c r="R77">
        <f>'Formato 6 a)'!D85</f>
        <v>80110157.020000011</v>
      </c>
      <c r="S77">
        <f>'Formato 6 a)'!E85</f>
        <v>79907611.650000006</v>
      </c>
      <c r="T77">
        <f>'Formato 6 a)'!F85</f>
        <v>79907611.650000006</v>
      </c>
      <c r="U77">
        <f>'Formato 6 a)'!G85</f>
        <v>202545.36999999988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36805092</v>
      </c>
      <c r="Q78">
        <f>'Formato 6 a)'!C86</f>
        <v>5959960.6700000018</v>
      </c>
      <c r="R78">
        <f>'Formato 6 a)'!D86</f>
        <v>42765052.670000002</v>
      </c>
      <c r="S78">
        <f>'Formato 6 a)'!E86</f>
        <v>42765052.670000002</v>
      </c>
      <c r="T78">
        <f>'Formato 6 a)'!F86</f>
        <v>42765052.670000002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149028</v>
      </c>
      <c r="Q79">
        <f>'Formato 6 a)'!C87</f>
        <v>-120705</v>
      </c>
      <c r="R79">
        <f>'Formato 6 a)'!D87</f>
        <v>28323</v>
      </c>
      <c r="S79">
        <f>'Formato 6 a)'!E87</f>
        <v>28323</v>
      </c>
      <c r="T79">
        <f>'Formato 6 a)'!F87</f>
        <v>28323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6647532</v>
      </c>
      <c r="Q80">
        <f>'Formato 6 a)'!C88</f>
        <v>753884.59999999986</v>
      </c>
      <c r="R80">
        <f>'Formato 6 a)'!D88</f>
        <v>7401416.5999999996</v>
      </c>
      <c r="S80">
        <f>'Formato 6 a)'!E88</f>
        <v>7401416.5999999996</v>
      </c>
      <c r="T80">
        <f>'Formato 6 a)'!F88</f>
        <v>7401416.5999999996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10755540</v>
      </c>
      <c r="Q81">
        <f>'Formato 6 a)'!C89</f>
        <v>1450858.5900000003</v>
      </c>
      <c r="R81">
        <f>'Formato 6 a)'!D89</f>
        <v>12206398.59</v>
      </c>
      <c r="S81">
        <f>'Formato 6 a)'!E89</f>
        <v>12206398.59</v>
      </c>
      <c r="T81">
        <f>'Formato 6 a)'!F89</f>
        <v>12206398.59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22559076</v>
      </c>
      <c r="Q82">
        <f>'Formato 6 a)'!C90</f>
        <v>-6111199.7399999946</v>
      </c>
      <c r="R82">
        <f>'Formato 6 a)'!D90</f>
        <v>16447876.26</v>
      </c>
      <c r="S82">
        <f>'Formato 6 a)'!E90</f>
        <v>16447876.26</v>
      </c>
      <c r="T82">
        <f>'Formato 6 a)'!F90</f>
        <v>16447876.26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1683264</v>
      </c>
      <c r="Q84">
        <f>'Formato 6 a)'!C92</f>
        <v>-422174.10000000009</v>
      </c>
      <c r="R84">
        <f>'Formato 6 a)'!D92</f>
        <v>1261089.8999999999</v>
      </c>
      <c r="S84">
        <f>'Formato 6 a)'!E92</f>
        <v>1058544.53</v>
      </c>
      <c r="T84">
        <f>'Formato 6 a)'!F92</f>
        <v>1058544.53</v>
      </c>
      <c r="U84">
        <f>'Formato 6 a)'!G92</f>
        <v>202545.36999999988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4911108</v>
      </c>
      <c r="Q85">
        <f>'Formato 6 a)'!C93</f>
        <v>1406429.87</v>
      </c>
      <c r="R85">
        <f>'Formato 6 a)'!D93</f>
        <v>6317537.870000001</v>
      </c>
      <c r="S85">
        <f>'Formato 6 a)'!E93</f>
        <v>6317537.870000001</v>
      </c>
      <c r="T85">
        <f>'Formato 6 a)'!F93</f>
        <v>6317537.870000001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230100</v>
      </c>
      <c r="Q86">
        <f>'Formato 6 a)'!C94</f>
        <v>86233.93</v>
      </c>
      <c r="R86">
        <f>'Formato 6 a)'!D94</f>
        <v>316333.93</v>
      </c>
      <c r="S86">
        <f>'Formato 6 a)'!E94</f>
        <v>316333.93</v>
      </c>
      <c r="T86">
        <f>'Formato 6 a)'!F94</f>
        <v>316333.93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198900</v>
      </c>
      <c r="Q89">
        <f>'Formato 6 a)'!C97</f>
        <v>-51368.460000000021</v>
      </c>
      <c r="R89">
        <f>'Formato 6 a)'!D97</f>
        <v>147531.54</v>
      </c>
      <c r="S89">
        <f>'Formato 6 a)'!E97</f>
        <v>147531.54</v>
      </c>
      <c r="T89">
        <f>'Formato 6 a)'!F97</f>
        <v>147531.54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489792</v>
      </c>
      <c r="Q90">
        <f>'Formato 6 a)'!C98</f>
        <v>502988.42000000004</v>
      </c>
      <c r="R90">
        <f>'Formato 6 a)'!D98</f>
        <v>992780.42</v>
      </c>
      <c r="S90">
        <f>'Formato 6 a)'!E98</f>
        <v>992780.42</v>
      </c>
      <c r="T90">
        <f>'Formato 6 a)'!F98</f>
        <v>992780.42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2612424</v>
      </c>
      <c r="Q91">
        <f>'Formato 6 a)'!C99</f>
        <v>509068.08000000007</v>
      </c>
      <c r="R91">
        <f>'Formato 6 a)'!D99</f>
        <v>3121492.08</v>
      </c>
      <c r="S91">
        <f>'Formato 6 a)'!E99</f>
        <v>3121492.08</v>
      </c>
      <c r="T91">
        <f>'Formato 6 a)'!F99</f>
        <v>3121492.08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578568</v>
      </c>
      <c r="Q92">
        <f>'Formato 6 a)'!C100</f>
        <v>348771.13000000012</v>
      </c>
      <c r="R92">
        <f>'Formato 6 a)'!D100</f>
        <v>927339.13</v>
      </c>
      <c r="S92">
        <f>'Formato 6 a)'!E100</f>
        <v>927339.13</v>
      </c>
      <c r="T92">
        <f>'Formato 6 a)'!F100</f>
        <v>927339.13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801324</v>
      </c>
      <c r="Q94">
        <f>'Formato 6 a)'!C102</f>
        <v>10736.770000000019</v>
      </c>
      <c r="R94">
        <f>'Formato 6 a)'!D102</f>
        <v>812060.77</v>
      </c>
      <c r="S94">
        <f>'Formato 6 a)'!E102</f>
        <v>812060.77</v>
      </c>
      <c r="T94">
        <f>'Formato 6 a)'!F102</f>
        <v>812060.77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6364032</v>
      </c>
      <c r="Q95">
        <f>'Formato 6 a)'!C103</f>
        <v>272740.12000000023</v>
      </c>
      <c r="R95">
        <f>'Formato 6 a)'!D103</f>
        <v>6636772.1199999992</v>
      </c>
      <c r="S95">
        <f>'Formato 6 a)'!E103</f>
        <v>6630105.8300000001</v>
      </c>
      <c r="T95">
        <f>'Formato 6 a)'!F103</f>
        <v>6630105.8300000001</v>
      </c>
      <c r="U95">
        <f>'Formato 6 a)'!G103</f>
        <v>6666.2900000000373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850920</v>
      </c>
      <c r="Q96">
        <f>'Formato 6 a)'!C104</f>
        <v>97827.109999999986</v>
      </c>
      <c r="R96">
        <f>'Formato 6 a)'!D104</f>
        <v>948747.11</v>
      </c>
      <c r="S96">
        <f>'Formato 6 a)'!E104</f>
        <v>948747.11</v>
      </c>
      <c r="T96">
        <f>'Formato 6 a)'!F104</f>
        <v>948747.11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813480</v>
      </c>
      <c r="Q98">
        <f>'Formato 6 a)'!C106</f>
        <v>-439758.58999999985</v>
      </c>
      <c r="R98">
        <f>'Formato 6 a)'!D106</f>
        <v>373721.41</v>
      </c>
      <c r="S98">
        <f>'Formato 6 a)'!E106</f>
        <v>373721.41</v>
      </c>
      <c r="T98">
        <f>'Formato 6 a)'!F106</f>
        <v>373721.41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461832</v>
      </c>
      <c r="Q99">
        <f>'Formato 6 a)'!C107</f>
        <v>173858.34000000008</v>
      </c>
      <c r="R99">
        <f>'Formato 6 a)'!D107</f>
        <v>635690.34</v>
      </c>
      <c r="S99">
        <f>'Formato 6 a)'!E107</f>
        <v>635690.34</v>
      </c>
      <c r="T99">
        <f>'Formato 6 a)'!F107</f>
        <v>635690.34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936012</v>
      </c>
      <c r="Q100">
        <f>'Formato 6 a)'!C108</f>
        <v>475371.91000000015</v>
      </c>
      <c r="R100">
        <f>'Formato 6 a)'!D108</f>
        <v>1411383.91</v>
      </c>
      <c r="S100">
        <f>'Formato 6 a)'!E108</f>
        <v>1411383.91</v>
      </c>
      <c r="T100">
        <f>'Formato 6 a)'!F108</f>
        <v>1411383.91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44220</v>
      </c>
      <c r="Q102">
        <f>'Formato 6 a)'!C110</f>
        <v>-20938.53</v>
      </c>
      <c r="R102">
        <f>'Formato 6 a)'!D110</f>
        <v>23281.47</v>
      </c>
      <c r="S102">
        <f>'Formato 6 a)'!E110</f>
        <v>23281.47</v>
      </c>
      <c r="T102">
        <f>'Formato 6 a)'!F110</f>
        <v>23281.47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179280</v>
      </c>
      <c r="Q103">
        <f>'Formato 6 a)'!C111</f>
        <v>347154.04000000004</v>
      </c>
      <c r="R103">
        <f>'Formato 6 a)'!D111</f>
        <v>526434.04</v>
      </c>
      <c r="S103">
        <f>'Formato 6 a)'!E111</f>
        <v>526434.04</v>
      </c>
      <c r="T103">
        <f>'Formato 6 a)'!F111</f>
        <v>526434.04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3078288</v>
      </c>
      <c r="Q104">
        <f>'Formato 6 a)'!C112</f>
        <v>-360774.16000000015</v>
      </c>
      <c r="R104">
        <f>'Formato 6 a)'!D112</f>
        <v>2717513.84</v>
      </c>
      <c r="S104">
        <f>'Formato 6 a)'!E112</f>
        <v>2710847.55</v>
      </c>
      <c r="T104">
        <f>'Formato 6 a)'!F112</f>
        <v>2710847.55</v>
      </c>
      <c r="U104">
        <f>'Formato 6 a)'!G112</f>
        <v>6666.2900000000373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1174222.7099999997</v>
      </c>
      <c r="R115">
        <f>'Formato 6 a)'!D123</f>
        <v>1174222.71</v>
      </c>
      <c r="S115">
        <f>'Formato 6 a)'!E123</f>
        <v>1174222.71</v>
      </c>
      <c r="T115">
        <f>'Formato 6 a)'!F123</f>
        <v>1174222.71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46343.820000000007</v>
      </c>
      <c r="R116">
        <f>'Formato 6 a)'!D124</f>
        <v>46343.82</v>
      </c>
      <c r="S116">
        <f>'Formato 6 a)'!E124</f>
        <v>46343.82</v>
      </c>
      <c r="T116">
        <f>'Formato 6 a)'!F124</f>
        <v>46343.82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1121928.8899999997</v>
      </c>
      <c r="R120">
        <f>'Formato 6 a)'!D128</f>
        <v>1121928.8899999999</v>
      </c>
      <c r="S120">
        <f>'Formato 6 a)'!E128</f>
        <v>1121928.8899999999</v>
      </c>
      <c r="T120">
        <f>'Formato 6 a)'!F128</f>
        <v>1121928.8899999999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5950</v>
      </c>
      <c r="R124">
        <f>'Formato 6 a)'!D132</f>
        <v>5950</v>
      </c>
      <c r="S124">
        <f>'Formato 6 a)'!E132</f>
        <v>5950</v>
      </c>
      <c r="T124">
        <f>'Formato 6 a)'!F132</f>
        <v>5950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89874672</v>
      </c>
      <c r="Q150">
        <f>'Formato 6 a)'!C159</f>
        <v>4364017.7200000063</v>
      </c>
      <c r="R150">
        <f>'Formato 6 a)'!D159</f>
        <v>94238689.720000014</v>
      </c>
      <c r="S150">
        <f>'Formato 6 a)'!E159</f>
        <v>94029478.060000002</v>
      </c>
      <c r="T150">
        <f>'Formato 6 a)'!F159</f>
        <v>94029478.060000002</v>
      </c>
      <c r="U150">
        <f>'Formato 6 a)'!G159</f>
        <v>209211.65999999992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10" zoomScale="90" zoomScaleNormal="90" workbookViewId="0">
      <selection activeCell="B20" sqref="B20:F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0" t="s">
        <v>3290</v>
      </c>
      <c r="B1" s="170"/>
      <c r="C1" s="170"/>
      <c r="D1" s="170"/>
      <c r="E1" s="170"/>
      <c r="F1" s="170"/>
      <c r="G1" s="170"/>
    </row>
    <row r="2" spans="1:7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277</v>
      </c>
      <c r="B3" s="155"/>
      <c r="C3" s="155"/>
      <c r="D3" s="155"/>
      <c r="E3" s="155"/>
      <c r="F3" s="155"/>
      <c r="G3" s="156"/>
    </row>
    <row r="4" spans="1:7" x14ac:dyDescent="0.25">
      <c r="A4" s="154" t="s">
        <v>431</v>
      </c>
      <c r="B4" s="155"/>
      <c r="C4" s="155"/>
      <c r="D4" s="155"/>
      <c r="E4" s="155"/>
      <c r="F4" s="155"/>
      <c r="G4" s="156"/>
    </row>
    <row r="5" spans="1:7" ht="14.25" x14ac:dyDescent="0.45">
      <c r="A5" s="157" t="str">
        <f>TRIMESTRE</f>
        <v>Del 1 de enero al 31 de diciembre de 2020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0</v>
      </c>
      <c r="B7" s="168" t="s">
        <v>279</v>
      </c>
      <c r="C7" s="168"/>
      <c r="D7" s="168"/>
      <c r="E7" s="168"/>
      <c r="F7" s="168"/>
      <c r="G7" s="172" t="s">
        <v>280</v>
      </c>
    </row>
    <row r="8" spans="1:7" ht="30" x14ac:dyDescent="0.25">
      <c r="A8" s="167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1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89874672</v>
      </c>
      <c r="C19" s="61">
        <f>SUM(C20:GASTO_E_FIN_02)</f>
        <v>4364017.7200000063</v>
      </c>
      <c r="D19" s="61">
        <f>SUM(D20:GASTO_E_FIN_03)</f>
        <v>94238689.720000014</v>
      </c>
      <c r="E19" s="61">
        <f>SUM(E20:GASTO_E_FIN_04)</f>
        <v>94029478.060000002</v>
      </c>
      <c r="F19" s="61">
        <f>SUM(F20:GASTO_E_FIN_05)</f>
        <v>94029478.060000002</v>
      </c>
      <c r="G19" s="61">
        <f>SUM(G20:GASTO_E_FIN_06)</f>
        <v>209211.66000001132</v>
      </c>
    </row>
    <row r="20" spans="1:7" s="24" customFormat="1" x14ac:dyDescent="0.25">
      <c r="A20" s="144" t="s">
        <v>432</v>
      </c>
      <c r="B20" s="60">
        <v>89874672</v>
      </c>
      <c r="C20" s="60">
        <v>4364017.7200000063</v>
      </c>
      <c r="D20" s="60">
        <v>94238689.720000014</v>
      </c>
      <c r="E20" s="60">
        <v>94029478.060000002</v>
      </c>
      <c r="F20" s="60">
        <v>94029478.060000002</v>
      </c>
      <c r="G20" s="60">
        <f>D20-E20</f>
        <v>209211.66000001132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89874672</v>
      </c>
      <c r="C29" s="61">
        <f>GASTO_NE_T2+GASTO_E_T2</f>
        <v>4364017.7200000063</v>
      </c>
      <c r="D29" s="61">
        <f>GASTO_NE_T3+GASTO_E_T3</f>
        <v>94238689.720000014</v>
      </c>
      <c r="E29" s="61">
        <f>GASTO_NE_T4+GASTO_E_T4</f>
        <v>94029478.060000002</v>
      </c>
      <c r="F29" s="61">
        <f>GASTO_NE_T5+GASTO_E_T5</f>
        <v>94029478.060000002</v>
      </c>
      <c r="G29" s="61">
        <f>GASTO_NE_T6+GASTO_E_T6</f>
        <v>209211.66000001132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89874672</v>
      </c>
      <c r="Q3" s="18">
        <f>GASTO_E_T2</f>
        <v>4364017.7200000063</v>
      </c>
      <c r="R3" s="18">
        <f>GASTO_E_T3</f>
        <v>94238689.720000014</v>
      </c>
      <c r="S3" s="18">
        <f>GASTO_E_T4</f>
        <v>94029478.060000002</v>
      </c>
      <c r="T3" s="18">
        <f>GASTO_E_T5</f>
        <v>94029478.060000002</v>
      </c>
      <c r="U3" s="18">
        <f>GASTO_E_T6</f>
        <v>209211.66000001132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89874672</v>
      </c>
      <c r="Q4" s="18">
        <f>TOTAL_E_T2</f>
        <v>4364017.7200000063</v>
      </c>
      <c r="R4" s="18">
        <f>TOTAL_E_T3</f>
        <v>94238689.720000014</v>
      </c>
      <c r="S4" s="18">
        <f>TOTAL_E_T4</f>
        <v>94029478.060000002</v>
      </c>
      <c r="T4" s="18">
        <f>TOTAL_E_T5</f>
        <v>94029478.060000002</v>
      </c>
      <c r="U4" s="18">
        <f>TOTAL_E_T6</f>
        <v>209211.66000001132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40" zoomScale="90" zoomScaleNormal="90" workbookViewId="0">
      <selection activeCell="B51" sqref="B51:F5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6" t="s">
        <v>3289</v>
      </c>
      <c r="B1" s="177"/>
      <c r="C1" s="177"/>
      <c r="D1" s="177"/>
      <c r="E1" s="177"/>
      <c r="F1" s="177"/>
      <c r="G1" s="177"/>
    </row>
    <row r="2" spans="1:7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396</v>
      </c>
      <c r="B3" s="155"/>
      <c r="C3" s="155"/>
      <c r="D3" s="155"/>
      <c r="E3" s="155"/>
      <c r="F3" s="155"/>
      <c r="G3" s="156"/>
    </row>
    <row r="4" spans="1:7" x14ac:dyDescent="0.25">
      <c r="A4" s="154" t="s">
        <v>397</v>
      </c>
      <c r="B4" s="155"/>
      <c r="C4" s="155"/>
      <c r="D4" s="155"/>
      <c r="E4" s="155"/>
      <c r="F4" s="155"/>
      <c r="G4" s="156"/>
    </row>
    <row r="5" spans="1:7" ht="14.25" x14ac:dyDescent="0.45">
      <c r="A5" s="157" t="str">
        <f>TRIMESTRE</f>
        <v>Del 1 de enero al 31 de diciembre de 2020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55" t="s">
        <v>0</v>
      </c>
      <c r="B7" s="160" t="s">
        <v>279</v>
      </c>
      <c r="C7" s="161"/>
      <c r="D7" s="161"/>
      <c r="E7" s="161"/>
      <c r="F7" s="162"/>
      <c r="G7" s="172" t="s">
        <v>3286</v>
      </c>
    </row>
    <row r="8" spans="1:7" ht="30.75" customHeight="1" x14ac:dyDescent="0.25">
      <c r="A8" s="155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1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89874672</v>
      </c>
      <c r="C43" s="73">
        <f t="shared" ref="C43:G43" si="9">SUM(C44,C53,C61,C71)</f>
        <v>4364017.7200000063</v>
      </c>
      <c r="D43" s="73">
        <f t="shared" si="9"/>
        <v>94238689.720000014</v>
      </c>
      <c r="E43" s="73">
        <f t="shared" si="9"/>
        <v>94029478.060000002</v>
      </c>
      <c r="F43" s="73">
        <f t="shared" si="9"/>
        <v>94029478.060000002</v>
      </c>
      <c r="G43" s="73">
        <f t="shared" si="9"/>
        <v>209211.66000001132</v>
      </c>
    </row>
    <row r="44" spans="1:7" x14ac:dyDescent="0.25">
      <c r="A44" s="53" t="s">
        <v>430</v>
      </c>
      <c r="B44" s="72">
        <f>SUM(B45:B52)</f>
        <v>89874672</v>
      </c>
      <c r="C44" s="72">
        <f t="shared" ref="C44:G44" si="10">SUM(C45:C52)</f>
        <v>4364017.7200000063</v>
      </c>
      <c r="D44" s="72">
        <f t="shared" si="10"/>
        <v>94238689.720000014</v>
      </c>
      <c r="E44" s="72">
        <f t="shared" si="10"/>
        <v>94029478.060000002</v>
      </c>
      <c r="F44" s="72">
        <f t="shared" si="10"/>
        <v>94029478.060000002</v>
      </c>
      <c r="G44" s="72">
        <f t="shared" si="10"/>
        <v>209211.66000001132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89874672</v>
      </c>
      <c r="C51" s="72">
        <v>4364017.7200000063</v>
      </c>
      <c r="D51" s="72">
        <v>94238689.720000014</v>
      </c>
      <c r="E51" s="72">
        <v>94029478.060000002</v>
      </c>
      <c r="F51" s="72">
        <v>94029478.060000002</v>
      </c>
      <c r="G51" s="72">
        <f t="shared" si="11"/>
        <v>209211.66000001132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89874672</v>
      </c>
      <c r="C77" s="73">
        <f t="shared" ref="C77:F77" si="18">C43+C9</f>
        <v>4364017.7200000063</v>
      </c>
      <c r="D77" s="73">
        <f t="shared" si="18"/>
        <v>94238689.720000014</v>
      </c>
      <c r="E77" s="73">
        <f t="shared" si="18"/>
        <v>94029478.060000002</v>
      </c>
      <c r="F77" s="73">
        <f t="shared" si="18"/>
        <v>94029478.060000002</v>
      </c>
      <c r="G77" s="73">
        <f>G43+G9</f>
        <v>209211.66000001132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89874672</v>
      </c>
      <c r="Q35" s="18">
        <f>'Formato 6 c)'!C43</f>
        <v>4364017.7200000063</v>
      </c>
      <c r="R35" s="18">
        <f>'Formato 6 c)'!D43</f>
        <v>94238689.720000014</v>
      </c>
      <c r="S35" s="18">
        <f>'Formato 6 c)'!E43</f>
        <v>94029478.060000002</v>
      </c>
      <c r="T35" s="18">
        <f>'Formato 6 c)'!F43</f>
        <v>94029478.060000002</v>
      </c>
      <c r="U35" s="18">
        <f>'Formato 6 c)'!G43</f>
        <v>209211.66000001132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89874672</v>
      </c>
      <c r="Q36" s="18">
        <f>'Formato 6 c)'!C44</f>
        <v>4364017.7200000063</v>
      </c>
      <c r="R36" s="18">
        <f>'Formato 6 c)'!D44</f>
        <v>94238689.720000014</v>
      </c>
      <c r="S36" s="18">
        <f>'Formato 6 c)'!E44</f>
        <v>94029478.060000002</v>
      </c>
      <c r="T36" s="18">
        <f>'Formato 6 c)'!F44</f>
        <v>94029478.060000002</v>
      </c>
      <c r="U36" s="18">
        <f>'Formato 6 c)'!G44</f>
        <v>209211.66000001132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89874672</v>
      </c>
      <c r="Q43" s="18">
        <f>'Formato 6 c)'!C51</f>
        <v>4364017.7200000063</v>
      </c>
      <c r="R43" s="18">
        <f>'Formato 6 c)'!D51</f>
        <v>94238689.720000014</v>
      </c>
      <c r="S43" s="18">
        <f>'Formato 6 c)'!E51</f>
        <v>94029478.060000002</v>
      </c>
      <c r="T43" s="18">
        <f>'Formato 6 c)'!F51</f>
        <v>94029478.060000002</v>
      </c>
      <c r="U43" s="18">
        <f>'Formato 6 c)'!G51</f>
        <v>209211.66000001132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89874672</v>
      </c>
      <c r="Q68" s="18">
        <f>'Formato 6 c)'!C77</f>
        <v>4364017.7200000063</v>
      </c>
      <c r="R68" s="18">
        <f>'Formato 6 c)'!D77</f>
        <v>94238689.720000014</v>
      </c>
      <c r="S68" s="18">
        <f>'Formato 6 c)'!E77</f>
        <v>94029478.060000002</v>
      </c>
      <c r="T68" s="18">
        <f>'Formato 6 c)'!F77</f>
        <v>94029478.060000002</v>
      </c>
      <c r="U68" s="18">
        <f>'Formato 6 c)'!G77</f>
        <v>209211.66000001132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B13" zoomScale="90" zoomScaleNormal="90" workbookViewId="0">
      <selection activeCell="B27" sqref="B27:F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0" t="s">
        <v>3287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399</v>
      </c>
      <c r="B4" s="158"/>
      <c r="C4" s="158"/>
      <c r="D4" s="158"/>
      <c r="E4" s="158"/>
      <c r="F4" s="158"/>
      <c r="G4" s="159"/>
    </row>
    <row r="5" spans="1:7" ht="14.25" x14ac:dyDescent="0.45">
      <c r="A5" s="157" t="str">
        <f>TRIMESTRE</f>
        <v>Del 1 de enero al 31 de diciembre de 2020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361</v>
      </c>
      <c r="B7" s="171" t="s">
        <v>279</v>
      </c>
      <c r="C7" s="171"/>
      <c r="D7" s="171"/>
      <c r="E7" s="171"/>
      <c r="F7" s="171"/>
      <c r="G7" s="171" t="s">
        <v>280</v>
      </c>
    </row>
    <row r="8" spans="1:7" ht="29.25" customHeight="1" x14ac:dyDescent="0.25">
      <c r="A8" s="167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8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78599532</v>
      </c>
      <c r="C21" s="67">
        <f t="shared" ref="C21:F21" si="4">SUM(C22,C23,C24,C27,C28,C31)</f>
        <v>1510625.0200000065</v>
      </c>
      <c r="D21" s="66">
        <f t="shared" si="4"/>
        <v>80110157.020000011</v>
      </c>
      <c r="E21" s="66">
        <f t="shared" si="4"/>
        <v>79907611.650000006</v>
      </c>
      <c r="F21" s="66">
        <f t="shared" si="4"/>
        <v>79907611.650000006</v>
      </c>
      <c r="G21" s="66">
        <f>SUM(G22,G23,G24,G27,G28,G31)</f>
        <v>202545.37000000477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78599532</v>
      </c>
      <c r="C27" s="67">
        <v>1510625.0200000065</v>
      </c>
      <c r="D27" s="67">
        <v>80110157.020000011</v>
      </c>
      <c r="E27" s="67">
        <v>79907611.650000006</v>
      </c>
      <c r="F27" s="67">
        <v>79907611.650000006</v>
      </c>
      <c r="G27" s="67">
        <f t="shared" si="6"/>
        <v>202545.37000000477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78599532</v>
      </c>
      <c r="C33" s="66">
        <f t="shared" ref="C33:G33" si="9">C21+C9</f>
        <v>1510625.0200000065</v>
      </c>
      <c r="D33" s="66">
        <f t="shared" si="9"/>
        <v>80110157.020000011</v>
      </c>
      <c r="E33" s="66">
        <f t="shared" si="9"/>
        <v>79907611.650000006</v>
      </c>
      <c r="F33" s="66">
        <f t="shared" si="9"/>
        <v>79907611.650000006</v>
      </c>
      <c r="G33" s="66">
        <f t="shared" si="9"/>
        <v>202545.37000000477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78599532</v>
      </c>
      <c r="Q13" s="18">
        <f>'Formato 6 d)'!C21</f>
        <v>1510625.0200000065</v>
      </c>
      <c r="R13" s="18">
        <f>'Formato 6 d)'!D21</f>
        <v>80110157.020000011</v>
      </c>
      <c r="S13" s="18">
        <f>'Formato 6 d)'!E21</f>
        <v>79907611.650000006</v>
      </c>
      <c r="T13" s="18">
        <f>'Formato 6 d)'!F21</f>
        <v>79907611.650000006</v>
      </c>
      <c r="U13" s="18">
        <f>'Formato 6 d)'!G21</f>
        <v>202545.37000000477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78599532</v>
      </c>
      <c r="Q19" s="18">
        <f>'Formato 6 d)'!C27</f>
        <v>1510625.0200000065</v>
      </c>
      <c r="R19" s="18">
        <f>'Formato 6 d)'!D27</f>
        <v>80110157.020000011</v>
      </c>
      <c r="S19" s="18">
        <f>'Formato 6 d)'!E27</f>
        <v>79907611.650000006</v>
      </c>
      <c r="T19" s="18">
        <f>'Formato 6 d)'!F27</f>
        <v>79907611.650000006</v>
      </c>
      <c r="U19" s="18">
        <f>'Formato 6 d)'!G27</f>
        <v>202545.37000000477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78599532</v>
      </c>
      <c r="Q24" s="18">
        <f>'Formato 6 d)'!C33</f>
        <v>1510625.0200000065</v>
      </c>
      <c r="R24" s="18">
        <f>'Formato 6 d)'!D33</f>
        <v>80110157.020000011</v>
      </c>
      <c r="S24" s="18">
        <f>'Formato 6 d)'!E33</f>
        <v>79907611.650000006</v>
      </c>
      <c r="T24" s="18">
        <f>'Formato 6 d)'!F33</f>
        <v>79907611.650000006</v>
      </c>
      <c r="U24" s="18">
        <f>'Formato 6 d)'!G33</f>
        <v>202545.37000000477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B19" sqref="B19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9" t="s">
        <v>413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414</v>
      </c>
      <c r="B3" s="155"/>
      <c r="C3" s="155"/>
      <c r="D3" s="155"/>
      <c r="E3" s="155"/>
      <c r="F3" s="155"/>
      <c r="G3" s="156"/>
    </row>
    <row r="4" spans="1:7" ht="14.25" x14ac:dyDescent="0.45">
      <c r="A4" s="154" t="s">
        <v>118</v>
      </c>
      <c r="B4" s="155"/>
      <c r="C4" s="155"/>
      <c r="D4" s="155"/>
      <c r="E4" s="155"/>
      <c r="F4" s="155"/>
      <c r="G4" s="156"/>
    </row>
    <row r="5" spans="1:7" ht="14.25" x14ac:dyDescent="0.45">
      <c r="A5" s="154" t="s">
        <v>415</v>
      </c>
      <c r="B5" s="155"/>
      <c r="C5" s="155"/>
      <c r="D5" s="155"/>
      <c r="E5" s="155"/>
      <c r="F5" s="155"/>
      <c r="G5" s="156"/>
    </row>
    <row r="6" spans="1:7" x14ac:dyDescent="0.25">
      <c r="A6" s="166" t="s">
        <v>3288</v>
      </c>
      <c r="B6" s="51">
        <f>ANIO1P</f>
        <v>2021</v>
      </c>
      <c r="C6" s="179" t="str">
        <f>ANIO2P</f>
        <v>2022 (d)</v>
      </c>
      <c r="D6" s="179" t="str">
        <f>ANIO3P</f>
        <v>2023 (d)</v>
      </c>
      <c r="E6" s="179" t="str">
        <f>ANIO4P</f>
        <v>2024 (d)</v>
      </c>
      <c r="F6" s="179" t="str">
        <f>ANIO5P</f>
        <v>2025 (d)</v>
      </c>
      <c r="G6" s="179" t="str">
        <f>ANIO6P</f>
        <v>2026 (d)</v>
      </c>
    </row>
    <row r="7" spans="1:7" ht="48" customHeight="1" x14ac:dyDescent="0.25">
      <c r="A7" s="167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4" zoomScale="90" zoomScaleNormal="90" workbookViewId="0">
      <selection activeCell="B24" sqref="B2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9" t="s">
        <v>451</v>
      </c>
      <c r="B1" s="169"/>
      <c r="C1" s="169"/>
      <c r="D1" s="169"/>
      <c r="E1" s="169"/>
      <c r="F1" s="169"/>
      <c r="G1" s="169"/>
    </row>
    <row r="2" spans="1:7" customFormat="1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customFormat="1" ht="14.25" x14ac:dyDescent="0.45">
      <c r="A3" s="154" t="s">
        <v>452</v>
      </c>
      <c r="B3" s="155"/>
      <c r="C3" s="155"/>
      <c r="D3" s="155"/>
      <c r="E3" s="155"/>
      <c r="F3" s="155"/>
      <c r="G3" s="156"/>
    </row>
    <row r="4" spans="1:7" customFormat="1" ht="14.25" x14ac:dyDescent="0.45">
      <c r="A4" s="154" t="s">
        <v>118</v>
      </c>
      <c r="B4" s="155"/>
      <c r="C4" s="155"/>
      <c r="D4" s="155"/>
      <c r="E4" s="155"/>
      <c r="F4" s="155"/>
      <c r="G4" s="156"/>
    </row>
    <row r="5" spans="1:7" customFormat="1" ht="14.25" x14ac:dyDescent="0.45">
      <c r="A5" s="154" t="s">
        <v>415</v>
      </c>
      <c r="B5" s="155"/>
      <c r="C5" s="155"/>
      <c r="D5" s="155"/>
      <c r="E5" s="155"/>
      <c r="F5" s="155"/>
      <c r="G5" s="156"/>
    </row>
    <row r="6" spans="1:7" customFormat="1" x14ac:dyDescent="0.25">
      <c r="A6" s="181" t="s">
        <v>3142</v>
      </c>
      <c r="B6" s="51">
        <f>ANIO1P</f>
        <v>2021</v>
      </c>
      <c r="C6" s="179" t="str">
        <f>ANIO2P</f>
        <v>2022 (d)</v>
      </c>
      <c r="D6" s="179" t="str">
        <f>ANIO3P</f>
        <v>2023 (d)</v>
      </c>
      <c r="E6" s="179" t="str">
        <f>ANIO4P</f>
        <v>2024 (d)</v>
      </c>
      <c r="F6" s="179" t="str">
        <f>ANIO5P</f>
        <v>2025 (d)</v>
      </c>
      <c r="G6" s="179" t="str">
        <f>ANIO6P</f>
        <v>2026 (d)</v>
      </c>
    </row>
    <row r="7" spans="1:7" customFormat="1" ht="48" customHeight="1" x14ac:dyDescent="0.25">
      <c r="A7" s="182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B19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9" t="s">
        <v>466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467</v>
      </c>
      <c r="B3" s="155"/>
      <c r="C3" s="155"/>
      <c r="D3" s="155"/>
      <c r="E3" s="155"/>
      <c r="F3" s="155"/>
      <c r="G3" s="156"/>
    </row>
    <row r="4" spans="1:7" ht="14.25" x14ac:dyDescent="0.4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6" t="s">
        <v>3288</v>
      </c>
      <c r="B5" s="184" t="str">
        <f>ANIO5R</f>
        <v>2015 ¹ (c)</v>
      </c>
      <c r="C5" s="184" t="str">
        <f>ANIO4R</f>
        <v>2016 ¹ (c)</v>
      </c>
      <c r="D5" s="184" t="str">
        <f>ANIO3R</f>
        <v>2017 ¹ (c)</v>
      </c>
      <c r="E5" s="184" t="str">
        <f>ANIO2R</f>
        <v>2018 ¹ (c)</v>
      </c>
      <c r="F5" s="184" t="str">
        <f>ANIO1R</f>
        <v>2019 ¹ (c)</v>
      </c>
      <c r="G5" s="51">
        <f>ANIO_INFORME</f>
        <v>2020</v>
      </c>
    </row>
    <row r="6" spans="1:7" ht="32.1" customHeight="1" x14ac:dyDescent="0.25">
      <c r="A6" s="187"/>
      <c r="B6" s="185"/>
      <c r="C6" s="185"/>
      <c r="D6" s="185"/>
      <c r="E6" s="185"/>
      <c r="F6" s="185"/>
      <c r="G6" s="88" t="s">
        <v>3294</v>
      </c>
    </row>
    <row r="7" spans="1:7" x14ac:dyDescent="0.25">
      <c r="A7" s="52" t="s">
        <v>468</v>
      </c>
      <c r="B7" s="59">
        <f>SUM(B8:B19)</f>
        <v>56637381.269999996</v>
      </c>
      <c r="C7" s="59">
        <f t="shared" ref="C7:G7" si="0">SUM(C8:C19)</f>
        <v>53936668.219999999</v>
      </c>
      <c r="D7" s="59">
        <f t="shared" si="0"/>
        <v>57671021.799999997</v>
      </c>
      <c r="E7" s="59">
        <f t="shared" si="0"/>
        <v>71515375.049999997</v>
      </c>
      <c r="F7" s="59">
        <f t="shared" si="0"/>
        <v>82619279.050000012</v>
      </c>
      <c r="G7" s="59">
        <f t="shared" si="0"/>
        <v>89477192.060000002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9712570.1099999994</v>
      </c>
      <c r="C14" s="60">
        <v>8360832.0599999996</v>
      </c>
      <c r="D14" s="60">
        <v>9447713.8399999999</v>
      </c>
      <c r="E14" s="60">
        <v>10071669</v>
      </c>
      <c r="F14" s="60">
        <v>7354514.3200000003</v>
      </c>
      <c r="G14" s="60">
        <v>6575093.9100000001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46711290</v>
      </c>
      <c r="C17" s="60">
        <v>45522629.189999998</v>
      </c>
      <c r="D17" s="60">
        <v>48223307.960000001</v>
      </c>
      <c r="E17" s="60">
        <v>61443706.049999997</v>
      </c>
      <c r="F17" s="60">
        <v>75264764.730000004</v>
      </c>
      <c r="G17" s="60">
        <v>82902098.150000006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213521.16</v>
      </c>
      <c r="C19" s="60">
        <v>53206.97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4761497.62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4761497.62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56637381.269999996</v>
      </c>
      <c r="C31" s="61">
        <f t="shared" ref="C31:G31" si="3">C7+C21+C28</f>
        <v>53936668.219999999</v>
      </c>
      <c r="D31" s="61">
        <f t="shared" si="3"/>
        <v>57671021.799999997</v>
      </c>
      <c r="E31" s="61">
        <f t="shared" si="3"/>
        <v>71515375.049999997</v>
      </c>
      <c r="F31" s="61">
        <f t="shared" si="3"/>
        <v>82619279.050000012</v>
      </c>
      <c r="G31" s="61">
        <f t="shared" si="3"/>
        <v>94238689.680000007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3" t="s">
        <v>3292</v>
      </c>
      <c r="B39" s="183"/>
      <c r="C39" s="183"/>
      <c r="D39" s="183"/>
      <c r="E39" s="183"/>
      <c r="F39" s="183"/>
      <c r="G39" s="183"/>
    </row>
    <row r="40" spans="1:7" ht="15" customHeight="1" x14ac:dyDescent="0.25">
      <c r="A40" s="183" t="s">
        <v>3293</v>
      </c>
      <c r="B40" s="183"/>
      <c r="C40" s="183"/>
      <c r="D40" s="183"/>
      <c r="E40" s="183"/>
      <c r="F40" s="183"/>
      <c r="G40" s="18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56637381.269999996</v>
      </c>
      <c r="Q2" s="18">
        <f>'Formato 7 c)'!C7</f>
        <v>53936668.219999999</v>
      </c>
      <c r="R2" s="18">
        <f>'Formato 7 c)'!D7</f>
        <v>57671021.799999997</v>
      </c>
      <c r="S2" s="18">
        <f>'Formato 7 c)'!E7</f>
        <v>71515375.049999997</v>
      </c>
      <c r="T2" s="18">
        <f>'Formato 7 c)'!F7</f>
        <v>82619279.050000012</v>
      </c>
      <c r="U2" s="18">
        <f>'Formato 7 c)'!G7</f>
        <v>89477192.060000002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9712570.1099999994</v>
      </c>
      <c r="Q9" s="18">
        <f>'Formato 7 c)'!C14</f>
        <v>8360832.0599999996</v>
      </c>
      <c r="R9" s="18">
        <f>'Formato 7 c)'!D14</f>
        <v>9447713.8399999999</v>
      </c>
      <c r="S9" s="18">
        <f>'Formato 7 c)'!E14</f>
        <v>10071669</v>
      </c>
      <c r="T9" s="18">
        <f>'Formato 7 c)'!F14</f>
        <v>7354514.3200000003</v>
      </c>
      <c r="U9" s="18">
        <f>'Formato 7 c)'!G14</f>
        <v>6575093.9100000001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46711290</v>
      </c>
      <c r="Q12" s="18">
        <f>'Formato 7 c)'!C17</f>
        <v>45522629.189999998</v>
      </c>
      <c r="R12" s="18">
        <f>'Formato 7 c)'!D17</f>
        <v>48223307.960000001</v>
      </c>
      <c r="S12" s="18">
        <f>'Formato 7 c)'!E17</f>
        <v>61443706.049999997</v>
      </c>
      <c r="T12" s="18">
        <f>'Formato 7 c)'!F17</f>
        <v>75264764.730000004</v>
      </c>
      <c r="U12" s="18">
        <f>'Formato 7 c)'!G17</f>
        <v>82902098.150000006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213521.16</v>
      </c>
      <c r="Q14" s="18">
        <f>'Formato 7 c)'!C19</f>
        <v>53206.97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4761497.62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4761497.62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56637381.269999996</v>
      </c>
      <c r="Q23" s="18">
        <f>'Formato 7 c)'!C31</f>
        <v>53936668.219999999</v>
      </c>
      <c r="R23" s="18">
        <f>'Formato 7 c)'!D31</f>
        <v>57671021.799999997</v>
      </c>
      <c r="S23" s="18">
        <f>'Formato 7 c)'!E31</f>
        <v>71515375.049999997</v>
      </c>
      <c r="T23" s="18">
        <f>'Formato 7 c)'!F31</f>
        <v>82619279.050000012</v>
      </c>
      <c r="U23" s="18">
        <f>'Formato 7 c)'!G31</f>
        <v>94238689.680000007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7" zoomScale="90" zoomScaleNormal="90" workbookViewId="0">
      <selection activeCell="G19" sqref="G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9" t="s">
        <v>490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491</v>
      </c>
      <c r="B3" s="155"/>
      <c r="C3" s="155"/>
      <c r="D3" s="155"/>
      <c r="E3" s="155"/>
      <c r="F3" s="155"/>
      <c r="G3" s="156"/>
    </row>
    <row r="4" spans="1:7" ht="14.25" x14ac:dyDescent="0.4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8" t="s">
        <v>3142</v>
      </c>
      <c r="B5" s="184" t="str">
        <f>ANIO5R</f>
        <v>2015 ¹ (c)</v>
      </c>
      <c r="C5" s="184" t="str">
        <f>ANIO4R</f>
        <v>2016 ¹ (c)</v>
      </c>
      <c r="D5" s="184" t="str">
        <f>ANIO3R</f>
        <v>2017 ¹ (c)</v>
      </c>
      <c r="E5" s="184" t="str">
        <f>ANIO2R</f>
        <v>2018 ¹ (c)</v>
      </c>
      <c r="F5" s="184" t="str">
        <f>ANIO1R</f>
        <v>2019 ¹ (c)</v>
      </c>
      <c r="G5" s="51">
        <f>ANIO_INFORME</f>
        <v>2020</v>
      </c>
    </row>
    <row r="6" spans="1:7" ht="32.1" customHeight="1" x14ac:dyDescent="0.25">
      <c r="A6" s="189"/>
      <c r="B6" s="185"/>
      <c r="C6" s="185"/>
      <c r="D6" s="185"/>
      <c r="E6" s="185"/>
      <c r="F6" s="185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59133106.920000002</v>
      </c>
      <c r="C18" s="61">
        <f t="shared" ref="C18:G18" si="1">SUM(C19:C27)</f>
        <v>55933755.910000011</v>
      </c>
      <c r="D18" s="61">
        <f t="shared" si="1"/>
        <v>52172424.149999999</v>
      </c>
      <c r="E18" s="61">
        <f t="shared" si="1"/>
        <v>58498463.039999992</v>
      </c>
      <c r="F18" s="61">
        <f t="shared" si="1"/>
        <v>70343622.579999998</v>
      </c>
      <c r="G18" s="61">
        <f t="shared" si="1"/>
        <v>94029478.060000002</v>
      </c>
    </row>
    <row r="19" spans="1:7" x14ac:dyDescent="0.25">
      <c r="A19" s="53" t="s">
        <v>454</v>
      </c>
      <c r="B19" s="60">
        <v>39597294.469999999</v>
      </c>
      <c r="C19" s="60">
        <v>41395867.120000005</v>
      </c>
      <c r="D19" s="60">
        <v>43032864.07</v>
      </c>
      <c r="E19" s="60">
        <v>47485781.259999998</v>
      </c>
      <c r="F19" s="60">
        <v>50288493.449999996</v>
      </c>
      <c r="G19" s="60">
        <v>79907611.650000006</v>
      </c>
    </row>
    <row r="20" spans="1:7" x14ac:dyDescent="0.25">
      <c r="A20" s="53" t="s">
        <v>455</v>
      </c>
      <c r="B20" s="60">
        <v>3933525.07</v>
      </c>
      <c r="C20" s="60">
        <v>4598531.71</v>
      </c>
      <c r="D20" s="60">
        <v>3485685.94</v>
      </c>
      <c r="E20" s="60">
        <v>4027682.82</v>
      </c>
      <c r="F20" s="60">
        <v>4540397.74</v>
      </c>
      <c r="G20" s="60">
        <v>6317537.870000001</v>
      </c>
    </row>
    <row r="21" spans="1:7" x14ac:dyDescent="0.25">
      <c r="A21" s="53" t="s">
        <v>456</v>
      </c>
      <c r="B21" s="60">
        <v>5687770.7800000003</v>
      </c>
      <c r="C21" s="60">
        <v>5311338.95</v>
      </c>
      <c r="D21" s="60">
        <v>4607008.9399999995</v>
      </c>
      <c r="E21" s="60">
        <v>5462400.7699999996</v>
      </c>
      <c r="F21" s="60">
        <v>6687374.6400000006</v>
      </c>
      <c r="G21" s="60">
        <v>6630105.8300000001</v>
      </c>
    </row>
    <row r="22" spans="1:7" x14ac:dyDescent="0.25">
      <c r="A22" s="53" t="s">
        <v>457</v>
      </c>
      <c r="B22" s="60"/>
      <c r="C22" s="60"/>
      <c r="D22" s="60"/>
      <c r="E22" s="60"/>
      <c r="F22" s="60">
        <v>0</v>
      </c>
      <c r="G22" s="60">
        <v>0</v>
      </c>
    </row>
    <row r="23" spans="1:7" x14ac:dyDescent="0.25">
      <c r="A23" s="53" t="s">
        <v>458</v>
      </c>
      <c r="B23" s="60">
        <v>9914516.5999999996</v>
      </c>
      <c r="C23" s="60">
        <v>4628018.13</v>
      </c>
      <c r="D23" s="60">
        <v>1046865.2000000001</v>
      </c>
      <c r="E23" s="60">
        <v>1522598.19</v>
      </c>
      <c r="F23" s="60">
        <v>8827356.75</v>
      </c>
      <c r="G23" s="60">
        <v>1174222.71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59133106.920000002</v>
      </c>
      <c r="C29" s="60">
        <f t="shared" ref="C29:G29" si="2">C7+C18</f>
        <v>55933755.910000011</v>
      </c>
      <c r="D29" s="60">
        <f t="shared" si="2"/>
        <v>52172424.149999999</v>
      </c>
      <c r="E29" s="60">
        <f t="shared" si="2"/>
        <v>58498463.039999992</v>
      </c>
      <c r="F29" s="60">
        <f t="shared" si="2"/>
        <v>70343622.579999998</v>
      </c>
      <c r="G29" s="60">
        <f t="shared" si="2"/>
        <v>94029478.060000002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3" t="s">
        <v>3292</v>
      </c>
      <c r="B32" s="183"/>
      <c r="C32" s="183"/>
      <c r="D32" s="183"/>
      <c r="E32" s="183"/>
      <c r="F32" s="183"/>
      <c r="G32" s="183"/>
    </row>
    <row r="33" spans="1:7" x14ac:dyDescent="0.25">
      <c r="A33" s="183" t="s">
        <v>3293</v>
      </c>
      <c r="B33" s="183"/>
      <c r="C33" s="183"/>
      <c r="D33" s="183"/>
      <c r="E33" s="183"/>
      <c r="F33" s="183"/>
      <c r="G33" s="18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59133106.920000002</v>
      </c>
      <c r="Q12" s="18">
        <f>'Formato 7 d)'!C18</f>
        <v>55933755.910000011</v>
      </c>
      <c r="R12" s="18">
        <f>'Formato 7 d)'!D18</f>
        <v>52172424.149999999</v>
      </c>
      <c r="S12" s="18">
        <f>'Formato 7 d)'!E18</f>
        <v>58498463.039999992</v>
      </c>
      <c r="T12" s="18">
        <f>'Formato 7 d)'!F18</f>
        <v>70343622.579999998</v>
      </c>
      <c r="U12" s="18">
        <f>'Formato 7 d)'!G18</f>
        <v>94029478.060000002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39597294.469999999</v>
      </c>
      <c r="Q13" s="18">
        <f>'Formato 7 d)'!C19</f>
        <v>41395867.120000005</v>
      </c>
      <c r="R13" s="18">
        <f>'Formato 7 d)'!D19</f>
        <v>43032864.07</v>
      </c>
      <c r="S13" s="18">
        <f>'Formato 7 d)'!E19</f>
        <v>47485781.259999998</v>
      </c>
      <c r="T13" s="18">
        <f>'Formato 7 d)'!F19</f>
        <v>50288493.449999996</v>
      </c>
      <c r="U13" s="18">
        <f>'Formato 7 d)'!G19</f>
        <v>79907611.650000006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3933525.07</v>
      </c>
      <c r="Q14" s="18">
        <f>'Formato 7 d)'!C20</f>
        <v>4598531.71</v>
      </c>
      <c r="R14" s="18">
        <f>'Formato 7 d)'!D20</f>
        <v>3485685.94</v>
      </c>
      <c r="S14" s="18">
        <f>'Formato 7 d)'!E20</f>
        <v>4027682.82</v>
      </c>
      <c r="T14" s="18">
        <f>'Formato 7 d)'!F20</f>
        <v>4540397.74</v>
      </c>
      <c r="U14" s="18">
        <f>'Formato 7 d)'!G20</f>
        <v>6317537.870000001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5687770.7800000003</v>
      </c>
      <c r="Q15" s="18">
        <f>'Formato 7 d)'!C21</f>
        <v>5311338.95</v>
      </c>
      <c r="R15" s="18">
        <f>'Formato 7 d)'!D21</f>
        <v>4607008.9399999995</v>
      </c>
      <c r="S15" s="18">
        <f>'Formato 7 d)'!E21</f>
        <v>5462400.7699999996</v>
      </c>
      <c r="T15" s="18">
        <f>'Formato 7 d)'!F21</f>
        <v>6687374.6400000006</v>
      </c>
      <c r="U15" s="18">
        <f>'Formato 7 d)'!G21</f>
        <v>6630105.8300000001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9914516.5999999996</v>
      </c>
      <c r="Q17" s="18">
        <f>'Formato 7 d)'!C23</f>
        <v>4628018.13</v>
      </c>
      <c r="R17" s="18">
        <f>'Formato 7 d)'!D23</f>
        <v>1046865.2000000001</v>
      </c>
      <c r="S17" s="18">
        <f>'Formato 7 d)'!E23</f>
        <v>1522598.19</v>
      </c>
      <c r="T17" s="18">
        <f>'Formato 7 d)'!F23</f>
        <v>8827356.75</v>
      </c>
      <c r="U17" s="18">
        <f>'Formato 7 d)'!G23</f>
        <v>1174222.71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59133106.920000002</v>
      </c>
      <c r="Q22" s="18">
        <f>'Formato 7 d)'!C29</f>
        <v>55933755.910000011</v>
      </c>
      <c r="R22" s="18">
        <f>'Formato 7 d)'!D29</f>
        <v>52172424.149999999</v>
      </c>
      <c r="S22" s="18">
        <f>'Formato 7 d)'!E29</f>
        <v>58498463.039999992</v>
      </c>
      <c r="T22" s="18">
        <f>'Formato 7 d)'!F29</f>
        <v>70343622.579999998</v>
      </c>
      <c r="U22" s="18">
        <f>'Formato 7 d)'!G29</f>
        <v>94029478.060000002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abSelected="1" topLeftCell="A10" zoomScale="90" zoomScaleNormal="90" workbookViewId="0">
      <selection activeCell="B65" sqref="B65:F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3" t="s">
        <v>495</v>
      </c>
      <c r="B1" s="163"/>
      <c r="C1" s="163"/>
      <c r="D1" s="163"/>
      <c r="E1" s="163"/>
      <c r="F1" s="163"/>
      <c r="G1" s="111"/>
    </row>
    <row r="2" spans="1:7" ht="14.25" x14ac:dyDescent="0.45">
      <c r="A2" s="151" t="str">
        <f>ENTE_PUBLICO</f>
        <v>PATRONATO DE BOMBEROS DE LEON GTO., Gobierno del Estado de Guanajuato</v>
      </c>
      <c r="B2" s="152"/>
      <c r="C2" s="152"/>
      <c r="D2" s="152"/>
      <c r="E2" s="152"/>
      <c r="F2" s="153"/>
    </row>
    <row r="3" spans="1:7" ht="14.25" x14ac:dyDescent="0.45">
      <c r="A3" s="160" t="s">
        <v>496</v>
      </c>
      <c r="B3" s="161"/>
      <c r="C3" s="161"/>
      <c r="D3" s="161"/>
      <c r="E3" s="161"/>
      <c r="F3" s="162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</row>
    <row r="12" spans="1:7" x14ac:dyDescent="0.25">
      <c r="A12" s="139" t="s">
        <v>508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</row>
    <row r="13" spans="1:7" x14ac:dyDescent="0.25">
      <c r="A13" s="139" t="s">
        <v>509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x14ac:dyDescent="0.2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x14ac:dyDescent="0.25">
      <c r="A18" s="137" t="s">
        <v>511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</row>
    <row r="19" spans="1:6" x14ac:dyDescent="0.25">
      <c r="A19" s="137" t="s">
        <v>512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</row>
    <row r="20" spans="1:6" x14ac:dyDescent="0.25">
      <c r="A20" s="137" t="s">
        <v>513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</row>
    <row r="21" spans="1:6" x14ac:dyDescent="0.25">
      <c r="A21" s="137" t="s">
        <v>514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</row>
    <row r="22" spans="1:6" x14ac:dyDescent="0.25">
      <c r="A22" s="64" t="s">
        <v>515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</row>
    <row r="23" spans="1:6" x14ac:dyDescent="0.25">
      <c r="A23" s="64" t="s">
        <v>516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</row>
    <row r="24" spans="1:6" x14ac:dyDescent="0.25">
      <c r="A24" s="64" t="s">
        <v>517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</row>
    <row r="25" spans="1:6" x14ac:dyDescent="0.25">
      <c r="A25" s="137" t="s">
        <v>518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146">
        <v>0</v>
      </c>
      <c r="C31" s="146">
        <v>0</v>
      </c>
      <c r="D31" s="146">
        <v>0</v>
      </c>
      <c r="E31" s="146">
        <v>0</v>
      </c>
      <c r="F31" s="146">
        <v>0</v>
      </c>
    </row>
    <row r="32" spans="1:6" x14ac:dyDescent="0.25">
      <c r="A32" s="137" t="s">
        <v>510</v>
      </c>
      <c r="B32" s="146">
        <v>0</v>
      </c>
      <c r="C32" s="146">
        <v>0</v>
      </c>
      <c r="D32" s="146">
        <v>0</v>
      </c>
      <c r="E32" s="146">
        <v>0</v>
      </c>
      <c r="F32" s="146">
        <v>0</v>
      </c>
    </row>
    <row r="33" spans="1:6" x14ac:dyDescent="0.25">
      <c r="A33" s="137" t="s">
        <v>522</v>
      </c>
      <c r="B33" s="146">
        <v>0</v>
      </c>
      <c r="C33" s="146">
        <v>0</v>
      </c>
      <c r="D33" s="146">
        <v>0</v>
      </c>
      <c r="E33" s="146">
        <v>0</v>
      </c>
      <c r="F33" s="146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146">
        <v>0</v>
      </c>
      <c r="C36" s="146">
        <v>0</v>
      </c>
      <c r="D36" s="146">
        <v>0</v>
      </c>
      <c r="E36" s="146">
        <v>0</v>
      </c>
      <c r="F36" s="146">
        <v>0</v>
      </c>
    </row>
    <row r="37" spans="1:6" x14ac:dyDescent="0.25">
      <c r="A37" s="137" t="s">
        <v>525</v>
      </c>
      <c r="B37" s="146">
        <v>0</v>
      </c>
      <c r="C37" s="146">
        <v>0</v>
      </c>
      <c r="D37" s="146">
        <v>0</v>
      </c>
      <c r="E37" s="146">
        <v>0</v>
      </c>
      <c r="F37" s="146">
        <v>0</v>
      </c>
    </row>
    <row r="38" spans="1:6" x14ac:dyDescent="0.25">
      <c r="A38" s="137" t="s">
        <v>526</v>
      </c>
      <c r="B38" s="146">
        <v>0</v>
      </c>
      <c r="C38" s="146">
        <v>0</v>
      </c>
      <c r="D38" s="146">
        <v>0</v>
      </c>
      <c r="E38" s="146">
        <v>0</v>
      </c>
      <c r="F38" s="146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146">
        <v>0</v>
      </c>
      <c r="C43" s="146">
        <v>0</v>
      </c>
      <c r="D43" s="146">
        <v>0</v>
      </c>
      <c r="E43" s="146">
        <v>0</v>
      </c>
      <c r="F43" s="146">
        <v>0</v>
      </c>
    </row>
    <row r="44" spans="1:6" x14ac:dyDescent="0.25">
      <c r="A44" s="137" t="s">
        <v>530</v>
      </c>
      <c r="B44" s="146">
        <v>0</v>
      </c>
      <c r="C44" s="146">
        <v>0</v>
      </c>
      <c r="D44" s="146">
        <v>0</v>
      </c>
      <c r="E44" s="146">
        <v>0</v>
      </c>
      <c r="F44" s="146">
        <v>0</v>
      </c>
    </row>
    <row r="45" spans="1:6" x14ac:dyDescent="0.25">
      <c r="A45" s="137" t="s">
        <v>531</v>
      </c>
      <c r="B45" s="146">
        <v>0</v>
      </c>
      <c r="C45" s="146">
        <v>0</v>
      </c>
      <c r="D45" s="146">
        <v>0</v>
      </c>
      <c r="E45" s="146">
        <v>0</v>
      </c>
      <c r="F45" s="146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>
        <v>0</v>
      </c>
      <c r="C48" s="146">
        <v>0</v>
      </c>
      <c r="D48" s="146">
        <v>0</v>
      </c>
      <c r="E48" s="146">
        <v>0</v>
      </c>
      <c r="F48" s="146">
        <v>0</v>
      </c>
    </row>
    <row r="49" spans="1:6" x14ac:dyDescent="0.25">
      <c r="A49" s="64" t="s">
        <v>531</v>
      </c>
      <c r="B49" s="146">
        <v>0</v>
      </c>
      <c r="C49" s="146">
        <v>0</v>
      </c>
      <c r="D49" s="146">
        <v>0</v>
      </c>
      <c r="E49" s="146">
        <v>0</v>
      </c>
      <c r="F49" s="146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146">
        <v>0</v>
      </c>
      <c r="C52" s="146">
        <v>0</v>
      </c>
      <c r="D52" s="146">
        <v>0</v>
      </c>
      <c r="E52" s="146">
        <v>0</v>
      </c>
      <c r="F52" s="146">
        <v>0</v>
      </c>
    </row>
    <row r="53" spans="1:6" x14ac:dyDescent="0.25">
      <c r="A53" s="137" t="s">
        <v>531</v>
      </c>
      <c r="B53" s="146">
        <v>0</v>
      </c>
      <c r="C53" s="146">
        <v>0</v>
      </c>
      <c r="D53" s="146">
        <v>0</v>
      </c>
      <c r="E53" s="146">
        <v>0</v>
      </c>
      <c r="F53" s="146">
        <v>0</v>
      </c>
    </row>
    <row r="54" spans="1:6" x14ac:dyDescent="0.25">
      <c r="A54" s="137" t="s">
        <v>534</v>
      </c>
      <c r="B54" s="146">
        <v>0</v>
      </c>
      <c r="C54" s="146">
        <v>0</v>
      </c>
      <c r="D54" s="146">
        <v>0</v>
      </c>
      <c r="E54" s="146">
        <v>0</v>
      </c>
      <c r="F54" s="146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146">
        <v>0</v>
      </c>
      <c r="C57" s="146">
        <v>0</v>
      </c>
      <c r="D57" s="146">
        <v>0</v>
      </c>
      <c r="E57" s="146">
        <v>0</v>
      </c>
      <c r="F57" s="146">
        <v>0</v>
      </c>
    </row>
    <row r="58" spans="1:6" x14ac:dyDescent="0.25">
      <c r="A58" s="137" t="s">
        <v>531</v>
      </c>
      <c r="B58" s="146">
        <v>0</v>
      </c>
      <c r="C58" s="146">
        <v>0</v>
      </c>
      <c r="D58" s="146">
        <v>0</v>
      </c>
      <c r="E58" s="146">
        <v>0</v>
      </c>
      <c r="F58" s="146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146">
        <v>0</v>
      </c>
      <c r="C61" s="146">
        <v>0</v>
      </c>
      <c r="D61" s="146">
        <v>0</v>
      </c>
      <c r="E61" s="146">
        <v>0</v>
      </c>
      <c r="F61" s="146">
        <v>0</v>
      </c>
    </row>
    <row r="62" spans="1:6" x14ac:dyDescent="0.25">
      <c r="A62" s="137" t="s">
        <v>538</v>
      </c>
      <c r="B62" s="146">
        <v>0</v>
      </c>
      <c r="C62" s="146">
        <v>0</v>
      </c>
      <c r="D62" s="146">
        <v>0</v>
      </c>
      <c r="E62" s="146">
        <v>0</v>
      </c>
      <c r="F62" s="146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146">
        <v>0</v>
      </c>
      <c r="C65" s="146">
        <v>0</v>
      </c>
      <c r="D65" s="146">
        <v>0</v>
      </c>
      <c r="E65" s="146">
        <v>0</v>
      </c>
      <c r="F65" s="146">
        <v>0</v>
      </c>
    </row>
    <row r="66" spans="1:6" x14ac:dyDescent="0.25">
      <c r="A66" s="137" t="s">
        <v>541</v>
      </c>
      <c r="B66" s="146">
        <v>0</v>
      </c>
      <c r="C66" s="146">
        <v>0</v>
      </c>
      <c r="D66" s="146">
        <v>0</v>
      </c>
      <c r="E66" s="146">
        <v>0</v>
      </c>
      <c r="F66" s="146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B37" zoomScale="90" zoomScaleNormal="90" workbookViewId="0">
      <selection activeCell="E79" sqref="E7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3" t="s">
        <v>545</v>
      </c>
      <c r="B1" s="163"/>
      <c r="C1" s="163"/>
      <c r="D1" s="163"/>
      <c r="E1" s="163"/>
      <c r="F1" s="163"/>
    </row>
    <row r="2" spans="1:6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3"/>
    </row>
    <row r="3" spans="1:6" x14ac:dyDescent="0.25">
      <c r="A3" s="154" t="s">
        <v>117</v>
      </c>
      <c r="B3" s="155"/>
      <c r="C3" s="155"/>
      <c r="D3" s="155"/>
      <c r="E3" s="155"/>
      <c r="F3" s="156"/>
    </row>
    <row r="4" spans="1:6" ht="14.25" x14ac:dyDescent="0.45">
      <c r="A4" s="157" t="str">
        <f>PERIODO_INFORME</f>
        <v>Al 31 de diciembre de 2019 y al 31 de diciembre de 2020 (b)</v>
      </c>
      <c r="B4" s="158"/>
      <c r="C4" s="158"/>
      <c r="D4" s="158"/>
      <c r="E4" s="158"/>
      <c r="F4" s="159"/>
    </row>
    <row r="5" spans="1:6" ht="14.25" x14ac:dyDescent="0.45">
      <c r="A5" s="160" t="s">
        <v>118</v>
      </c>
      <c r="B5" s="161"/>
      <c r="C5" s="161"/>
      <c r="D5" s="161"/>
      <c r="E5" s="161"/>
      <c r="F5" s="162"/>
    </row>
    <row r="6" spans="1:6" s="3" customFormat="1" ht="28.5" x14ac:dyDescent="0.45">
      <c r="A6" s="133" t="s">
        <v>3284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11487140.98</v>
      </c>
      <c r="C9" s="60">
        <f>SUM(C10:C16)</f>
        <v>13364377.09</v>
      </c>
      <c r="D9" s="100" t="s">
        <v>54</v>
      </c>
      <c r="E9" s="60">
        <f>SUM(E10:E18)</f>
        <v>4607634.6100000003</v>
      </c>
      <c r="F9" s="60">
        <f>SUM(F10:F18)</f>
        <v>2199363.27</v>
      </c>
    </row>
    <row r="10" spans="1:6" x14ac:dyDescent="0.25">
      <c r="A10" s="96" t="s">
        <v>4</v>
      </c>
      <c r="B10" s="60">
        <v>8500</v>
      </c>
      <c r="C10" s="60">
        <v>8500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11478640.98</v>
      </c>
      <c r="C11" s="60">
        <v>13355877.09</v>
      </c>
      <c r="D11" s="101" t="s">
        <v>56</v>
      </c>
      <c r="E11" s="60">
        <v>52812.91</v>
      </c>
      <c r="F11" s="60">
        <v>0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4554821.7</v>
      </c>
      <c r="F16" s="60">
        <v>2199363.27</v>
      </c>
    </row>
    <row r="17" spans="1:6" x14ac:dyDescent="0.25">
      <c r="A17" s="95" t="s">
        <v>11</v>
      </c>
      <c r="B17" s="60">
        <f>SUM(B18:B24)</f>
        <v>125313.48</v>
      </c>
      <c r="C17" s="60">
        <f>SUM(C18:C24)</f>
        <v>145669.48000000001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5455.43</v>
      </c>
      <c r="F19" s="60">
        <f>SUM(F20:F22)</f>
        <v>703.8</v>
      </c>
    </row>
    <row r="20" spans="1:6" x14ac:dyDescent="0.25">
      <c r="A20" s="97" t="s">
        <v>14</v>
      </c>
      <c r="B20" s="60">
        <v>125313.48</v>
      </c>
      <c r="C20" s="60">
        <v>145669.48000000001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5455.43</v>
      </c>
      <c r="F22" s="60">
        <v>703.8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359383.79</v>
      </c>
      <c r="C25" s="60">
        <f>SUM(C26:C30)</f>
        <v>598244.01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359383.79</v>
      </c>
      <c r="C26" s="60">
        <v>598244.01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11971838.25</v>
      </c>
      <c r="C47" s="61">
        <f>C9+C17+C25+C31+C38+C41</f>
        <v>14108290.58</v>
      </c>
      <c r="D47" s="99" t="s">
        <v>91</v>
      </c>
      <c r="E47" s="61">
        <f>E9+E19+E23+E26+E27+E31+E38+E42</f>
        <v>4613090.04</v>
      </c>
      <c r="F47" s="61">
        <f>F9+F19+F23+F26+F27+F31+F38+F42</f>
        <v>2200067.0699999998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61551290.469999999</v>
      </c>
      <c r="C53" s="60">
        <v>61270996.549999997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190835.6</v>
      </c>
      <c r="C54" s="60">
        <v>184885.6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-47729164.590000004</v>
      </c>
      <c r="C55" s="60">
        <v>-44063971.740000002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4613090.04</v>
      </c>
      <c r="F59" s="61">
        <f>F47+F57</f>
        <v>2200067.0699999998</v>
      </c>
    </row>
    <row r="60" spans="1:6" x14ac:dyDescent="0.25">
      <c r="A60" s="55" t="s">
        <v>50</v>
      </c>
      <c r="B60" s="61">
        <f>SUM(B50:B58)</f>
        <v>28472875.969999984</v>
      </c>
      <c r="C60" s="61">
        <f>SUM(C50:C58)</f>
        <v>31851824.899999984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40444714.219999984</v>
      </c>
      <c r="C62" s="61">
        <f>SUM(C47+C60)</f>
        <v>45960115.479999982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15858694.389999997</v>
      </c>
      <c r="F68" s="77">
        <f>SUM(F69:F73)</f>
        <v>23787118.619999997</v>
      </c>
    </row>
    <row r="69" spans="1:6" x14ac:dyDescent="0.25">
      <c r="A69" s="12"/>
      <c r="B69" s="54"/>
      <c r="C69" s="54"/>
      <c r="D69" s="103" t="s">
        <v>107</v>
      </c>
      <c r="E69" s="77">
        <v>-7220852.0900000036</v>
      </c>
      <c r="F69" s="77">
        <v>10551561.859999999</v>
      </c>
    </row>
    <row r="70" spans="1:6" x14ac:dyDescent="0.25">
      <c r="A70" s="12"/>
      <c r="B70" s="54"/>
      <c r="C70" s="54"/>
      <c r="D70" s="103" t="s">
        <v>108</v>
      </c>
      <c r="E70" s="77">
        <v>23079546.48</v>
      </c>
      <c r="F70" s="77">
        <v>13235556.76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35831624.179999992</v>
      </c>
      <c r="F79" s="61">
        <f>F63+F68+F75</f>
        <v>43760048.409999996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40444714.219999991</v>
      </c>
      <c r="F81" s="61">
        <f>F59+F79</f>
        <v>45960115.479999997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11487140.98</v>
      </c>
      <c r="Q4" s="18">
        <f>'Formato 1'!C9</f>
        <v>13364377.09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8500</v>
      </c>
      <c r="Q5" s="18">
        <f>'Formato 1'!C10</f>
        <v>8500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11478640.98</v>
      </c>
      <c r="Q6" s="18">
        <f>'Formato 1'!C11</f>
        <v>13355877.09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125313.48</v>
      </c>
      <c r="Q12" s="18">
        <f>'Formato 1'!C17</f>
        <v>145669.48000000001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125313.48</v>
      </c>
      <c r="Q15" s="18">
        <f>'Formato 1'!C20</f>
        <v>145669.48000000001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359383.79</v>
      </c>
      <c r="Q20" s="18">
        <f>'Formato 1'!C25</f>
        <v>598244.01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359383.79</v>
      </c>
      <c r="Q21" s="18">
        <f>'Formato 1'!C26</f>
        <v>598244.01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11971838.25</v>
      </c>
      <c r="Q42" s="18">
        <f>'Formato 1'!C47</f>
        <v>14108290.58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61551290.469999999</v>
      </c>
      <c r="Q47">
        <f>'Formato 1'!C53</f>
        <v>61270996.549999997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190835.6</v>
      </c>
      <c r="Q48">
        <f>'Formato 1'!C54</f>
        <v>184885.6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-47729164.590000004</v>
      </c>
      <c r="Q49">
        <f>'Formato 1'!C55</f>
        <v>-44063971.740000002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28472875.969999984</v>
      </c>
      <c r="Q53">
        <f>'Formato 1'!C60</f>
        <v>31851824.899999984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40444714.219999984</v>
      </c>
      <c r="Q54">
        <f>'Formato 1'!C62</f>
        <v>45960115.479999982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4607634.6100000003</v>
      </c>
      <c r="Q57">
        <f>'Formato 1'!F9</f>
        <v>2199363.27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52812.91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4554821.7</v>
      </c>
      <c r="Q64">
        <f>'Formato 1'!F16</f>
        <v>2199363.27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5455.43</v>
      </c>
      <c r="Q67">
        <f>'Formato 1'!F19</f>
        <v>703.8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5455.43</v>
      </c>
      <c r="Q70">
        <f>'Formato 1'!F22</f>
        <v>703.8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4613090.04</v>
      </c>
      <c r="Q95">
        <f>'Formato 1'!F47</f>
        <v>2200067.0699999998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4613090.04</v>
      </c>
      <c r="Q104">
        <f>'Formato 1'!F59</f>
        <v>2200067.0699999998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15858694.389999997</v>
      </c>
      <c r="Q110">
        <f>'Formato 1'!F68</f>
        <v>23787118.619999997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-7220852.0900000036</v>
      </c>
      <c r="Q111">
        <f>'Formato 1'!F69</f>
        <v>10551561.859999999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23079546.48</v>
      </c>
      <c r="Q112">
        <f>'Formato 1'!F70</f>
        <v>13235556.76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35831624.179999992</v>
      </c>
      <c r="Q119">
        <f>'Formato 1'!F79</f>
        <v>43760048.409999996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40444714.219999991</v>
      </c>
      <c r="Q120">
        <f>'Formato 1'!F81</f>
        <v>45960115.479999997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B7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5" t="s">
        <v>544</v>
      </c>
      <c r="B1" s="165"/>
      <c r="C1" s="165"/>
      <c r="D1" s="165"/>
      <c r="E1" s="165"/>
      <c r="F1" s="165"/>
      <c r="G1" s="165"/>
      <c r="H1" s="165"/>
    </row>
    <row r="2" spans="1:9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2"/>
      <c r="H2" s="153"/>
    </row>
    <row r="3" spans="1:9" x14ac:dyDescent="0.25">
      <c r="A3" s="154" t="s">
        <v>120</v>
      </c>
      <c r="B3" s="155"/>
      <c r="C3" s="155"/>
      <c r="D3" s="155"/>
      <c r="E3" s="155"/>
      <c r="F3" s="155"/>
      <c r="G3" s="155"/>
      <c r="H3" s="156"/>
    </row>
    <row r="4" spans="1:9" ht="14.25" x14ac:dyDescent="0.45">
      <c r="A4" s="157" t="str">
        <f>PERIODO_INFORME</f>
        <v>Al 31 de diciembre de 2019 y al 31 de diciembre de 2020 (b)</v>
      </c>
      <c r="B4" s="158"/>
      <c r="C4" s="158"/>
      <c r="D4" s="158"/>
      <c r="E4" s="158"/>
      <c r="F4" s="158"/>
      <c r="G4" s="158"/>
      <c r="H4" s="159"/>
    </row>
    <row r="5" spans="1:9" ht="14.25" x14ac:dyDescent="0.45">
      <c r="A5" s="160" t="s">
        <v>118</v>
      </c>
      <c r="B5" s="161"/>
      <c r="C5" s="161"/>
      <c r="D5" s="161"/>
      <c r="E5" s="161"/>
      <c r="F5" s="161"/>
      <c r="G5" s="161"/>
      <c r="H5" s="162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2200067.0699999998</v>
      </c>
      <c r="C18" s="132"/>
      <c r="D18" s="132"/>
      <c r="E18" s="132"/>
      <c r="F18" s="61">
        <v>4613090.04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2200067.0699999998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4613090.04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4" t="s">
        <v>3300</v>
      </c>
      <c r="B33" s="164"/>
      <c r="C33" s="164"/>
      <c r="D33" s="164"/>
      <c r="E33" s="164"/>
      <c r="F33" s="164"/>
      <c r="G33" s="164"/>
      <c r="H33" s="164"/>
    </row>
    <row r="34" spans="1:8" ht="12" customHeight="1" x14ac:dyDescent="0.25">
      <c r="A34" s="164"/>
      <c r="B34" s="164"/>
      <c r="C34" s="164"/>
      <c r="D34" s="164"/>
      <c r="E34" s="164"/>
      <c r="F34" s="164"/>
      <c r="G34" s="164"/>
      <c r="H34" s="164"/>
    </row>
    <row r="35" spans="1:8" ht="12" customHeight="1" x14ac:dyDescent="0.25">
      <c r="A35" s="164"/>
      <c r="B35" s="164"/>
      <c r="C35" s="164"/>
      <c r="D35" s="164"/>
      <c r="E35" s="164"/>
      <c r="F35" s="164"/>
      <c r="G35" s="164"/>
      <c r="H35" s="164"/>
    </row>
    <row r="36" spans="1:8" ht="12" customHeight="1" x14ac:dyDescent="0.25">
      <c r="A36" s="164"/>
      <c r="B36" s="164"/>
      <c r="C36" s="164"/>
      <c r="D36" s="164"/>
      <c r="E36" s="164"/>
      <c r="F36" s="164"/>
      <c r="G36" s="164"/>
      <c r="H36" s="164"/>
    </row>
    <row r="37" spans="1:8" ht="12" customHeight="1" x14ac:dyDescent="0.25">
      <c r="A37" s="164"/>
      <c r="B37" s="164"/>
      <c r="C37" s="164"/>
      <c r="D37" s="164"/>
      <c r="E37" s="164"/>
      <c r="F37" s="164"/>
      <c r="G37" s="164"/>
      <c r="H37" s="164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2200067.0699999998</v>
      </c>
      <c r="Q12" s="18"/>
      <c r="R12" s="18"/>
      <c r="S12" s="18"/>
      <c r="T12" s="18">
        <f>'Formato 2'!F18</f>
        <v>4613090.04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2200067.0699999998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4613090.04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D1" zoomScale="90" zoomScaleNormal="90" workbookViewId="0">
      <selection activeCell="B21" sqref="B2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3" t="s">
        <v>543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11"/>
    </row>
    <row r="2" spans="1:12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2" x14ac:dyDescent="0.25">
      <c r="A3" s="154" t="s">
        <v>146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2" ht="14.25" x14ac:dyDescent="0.45">
      <c r="A4" s="157" t="str">
        <f>TRIMESTRE</f>
        <v>Del 1 de enero al 31 de diciembre de 2020 (b)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2" ht="14.25" x14ac:dyDescent="0.45">
      <c r="A5" s="154" t="s">
        <v>118</v>
      </c>
      <c r="B5" s="155"/>
      <c r="C5" s="155"/>
      <c r="D5" s="155"/>
      <c r="E5" s="155"/>
      <c r="F5" s="155"/>
      <c r="G5" s="155"/>
      <c r="H5" s="155"/>
      <c r="I5" s="155"/>
      <c r="J5" s="155"/>
      <c r="K5" s="156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2020 (k)</v>
      </c>
      <c r="J6" s="131" t="str">
        <f>MONTO2</f>
        <v>Monto pagado de la inversión actualizado al 31 de diciembre de 2020 (l)</v>
      </c>
      <c r="K6" s="131" t="str">
        <f>SALDO_PENDIENTE</f>
        <v>Saldo pendiente por pagar de la inversión al 31 de diciembre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CP. Miguel Trujillo</cp:lastModifiedBy>
  <cp:lastPrinted>2017-02-04T00:56:20Z</cp:lastPrinted>
  <dcterms:created xsi:type="dcterms:W3CDTF">2017-01-19T17:59:06Z</dcterms:created>
  <dcterms:modified xsi:type="dcterms:W3CDTF">2021-01-21T04:55:14Z</dcterms:modified>
</cp:coreProperties>
</file>